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340" windowHeight="7950" activeTab="1"/>
  </bookViews>
  <sheets>
    <sheet name="Fornitori" sheetId="2" r:id="rId1"/>
    <sheet name="Brogliaccio" sheetId="1" r:id="rId2"/>
  </sheets>
  <definedNames>
    <definedName name="_xlnm._FilterDatabase" localSheetId="1" hidden="1">Brogliaccio!$A$5:$P$61</definedName>
    <definedName name="Brogliaccio">Brogliaccio!$A$5:$P$61</definedName>
    <definedName name="DataBaseFornitori">Fornitori!$A$4:$F$24</definedName>
  </definedNames>
  <calcPr calcId="124519"/>
</workbook>
</file>

<file path=xl/calcChain.xml><?xml version="1.0" encoding="utf-8"?>
<calcChain xmlns="http://schemas.openxmlformats.org/spreadsheetml/2006/main">
  <c r="B2" i="1"/>
  <c r="M61"/>
  <c r="O61" s="1"/>
  <c r="I61"/>
  <c r="H61"/>
  <c r="G61"/>
  <c r="F61"/>
  <c r="E61"/>
  <c r="C61"/>
  <c r="B61"/>
  <c r="M60"/>
  <c r="O60" s="1"/>
  <c r="I60"/>
  <c r="H60"/>
  <c r="G60"/>
  <c r="F60"/>
  <c r="E60"/>
  <c r="C60"/>
  <c r="B60"/>
  <c r="M59"/>
  <c r="O59" s="1"/>
  <c r="I59"/>
  <c r="H59"/>
  <c r="G59"/>
  <c r="F59"/>
  <c r="E59"/>
  <c r="C59"/>
  <c r="B59"/>
  <c r="M58"/>
  <c r="O58" s="1"/>
  <c r="I58"/>
  <c r="H58"/>
  <c r="G58"/>
  <c r="F58"/>
  <c r="E58"/>
  <c r="C58"/>
  <c r="B58"/>
  <c r="M57"/>
  <c r="O57" s="1"/>
  <c r="I57"/>
  <c r="H57"/>
  <c r="G57"/>
  <c r="F57"/>
  <c r="E57"/>
  <c r="C57"/>
  <c r="B57"/>
  <c r="M56"/>
  <c r="O56" s="1"/>
  <c r="I56"/>
  <c r="H56"/>
  <c r="G56"/>
  <c r="F56"/>
  <c r="E56"/>
  <c r="C56"/>
  <c r="B56"/>
  <c r="M55"/>
  <c r="O55" s="1"/>
  <c r="I55"/>
  <c r="H55"/>
  <c r="G55"/>
  <c r="F55"/>
  <c r="E55"/>
  <c r="C55"/>
  <c r="B55"/>
  <c r="M54"/>
  <c r="I54"/>
  <c r="H54"/>
  <c r="G54"/>
  <c r="F54"/>
  <c r="E54"/>
  <c r="C54"/>
  <c r="B54"/>
  <c r="M53"/>
  <c r="O53" s="1"/>
  <c r="I53"/>
  <c r="H53"/>
  <c r="G53"/>
  <c r="F53"/>
  <c r="E53"/>
  <c r="C53"/>
  <c r="B53"/>
  <c r="M52"/>
  <c r="O52" s="1"/>
  <c r="I52"/>
  <c r="H52"/>
  <c r="G52"/>
  <c r="F52"/>
  <c r="E52"/>
  <c r="C52"/>
  <c r="B52"/>
  <c r="M51"/>
  <c r="O51" s="1"/>
  <c r="I51"/>
  <c r="H51"/>
  <c r="G51"/>
  <c r="F51"/>
  <c r="E51"/>
  <c r="C51"/>
  <c r="B51"/>
  <c r="M50"/>
  <c r="O50" s="1"/>
  <c r="I50"/>
  <c r="H50"/>
  <c r="G50"/>
  <c r="F50"/>
  <c r="E50"/>
  <c r="C50"/>
  <c r="B50"/>
  <c r="M49"/>
  <c r="O49" s="1"/>
  <c r="I49"/>
  <c r="H49"/>
  <c r="G49"/>
  <c r="F49"/>
  <c r="E49"/>
  <c r="C49"/>
  <c r="B49"/>
  <c r="M48"/>
  <c r="O48" s="1"/>
  <c r="I48"/>
  <c r="H48"/>
  <c r="G48"/>
  <c r="F48"/>
  <c r="E48"/>
  <c r="C48"/>
  <c r="B48"/>
  <c r="M47"/>
  <c r="O47" s="1"/>
  <c r="I47"/>
  <c r="H47"/>
  <c r="G47"/>
  <c r="F47"/>
  <c r="E47"/>
  <c r="C47"/>
  <c r="B47"/>
  <c r="M46"/>
  <c r="I46"/>
  <c r="H46"/>
  <c r="G46"/>
  <c r="F46"/>
  <c r="E46"/>
  <c r="C46"/>
  <c r="B46"/>
  <c r="M45"/>
  <c r="O45" s="1"/>
  <c r="I45"/>
  <c r="H45"/>
  <c r="G45"/>
  <c r="F45"/>
  <c r="E45"/>
  <c r="C45"/>
  <c r="B45"/>
  <c r="M44"/>
  <c r="O44" s="1"/>
  <c r="I44"/>
  <c r="H44"/>
  <c r="G44"/>
  <c r="F44"/>
  <c r="E44"/>
  <c r="C44"/>
  <c r="B44"/>
  <c r="M43"/>
  <c r="O43" s="1"/>
  <c r="I43"/>
  <c r="H43"/>
  <c r="G43"/>
  <c r="F43"/>
  <c r="E43"/>
  <c r="C43"/>
  <c r="B43"/>
  <c r="M42"/>
  <c r="I42"/>
  <c r="H42"/>
  <c r="G42"/>
  <c r="F42"/>
  <c r="E42"/>
  <c r="C42"/>
  <c r="B42"/>
  <c r="M41"/>
  <c r="O41" s="1"/>
  <c r="I41"/>
  <c r="H41"/>
  <c r="G41"/>
  <c r="F41"/>
  <c r="E41"/>
  <c r="C41"/>
  <c r="B41"/>
  <c r="M40"/>
  <c r="O40" s="1"/>
  <c r="I40"/>
  <c r="H40"/>
  <c r="G40"/>
  <c r="F40"/>
  <c r="E40"/>
  <c r="C40"/>
  <c r="B40"/>
  <c r="M39"/>
  <c r="O39" s="1"/>
  <c r="I39"/>
  <c r="H39"/>
  <c r="G39"/>
  <c r="F39"/>
  <c r="E39"/>
  <c r="C39"/>
  <c r="B39"/>
  <c r="M38"/>
  <c r="I38"/>
  <c r="H38"/>
  <c r="G38"/>
  <c r="F38"/>
  <c r="E38"/>
  <c r="C38"/>
  <c r="B38"/>
  <c r="M37"/>
  <c r="I37"/>
  <c r="H37"/>
  <c r="G37"/>
  <c r="F37"/>
  <c r="E37"/>
  <c r="C37"/>
  <c r="B37"/>
  <c r="M36"/>
  <c r="I36"/>
  <c r="H36"/>
  <c r="G36"/>
  <c r="F36"/>
  <c r="E36"/>
  <c r="C36"/>
  <c r="B36"/>
  <c r="M35"/>
  <c r="I35"/>
  <c r="H35"/>
  <c r="G35"/>
  <c r="F35"/>
  <c r="E35"/>
  <c r="C35"/>
  <c r="B35"/>
  <c r="M34"/>
  <c r="O34" s="1"/>
  <c r="I34"/>
  <c r="H34"/>
  <c r="G34"/>
  <c r="F34"/>
  <c r="E34"/>
  <c r="C34"/>
  <c r="B34"/>
  <c r="M33"/>
  <c r="I33"/>
  <c r="H33"/>
  <c r="G33"/>
  <c r="F33"/>
  <c r="E33"/>
  <c r="C33"/>
  <c r="B33"/>
  <c r="M32"/>
  <c r="I32"/>
  <c r="H32"/>
  <c r="G32"/>
  <c r="F32"/>
  <c r="E32"/>
  <c r="C32"/>
  <c r="B32"/>
  <c r="M31"/>
  <c r="I31"/>
  <c r="H31"/>
  <c r="G31"/>
  <c r="F31"/>
  <c r="E31"/>
  <c r="C31"/>
  <c r="B31"/>
  <c r="M30"/>
  <c r="O30" s="1"/>
  <c r="I30"/>
  <c r="H30"/>
  <c r="G30"/>
  <c r="F30"/>
  <c r="E30"/>
  <c r="C30"/>
  <c r="B30"/>
  <c r="M29"/>
  <c r="O29" s="1"/>
  <c r="I29"/>
  <c r="H29"/>
  <c r="G29"/>
  <c r="F29"/>
  <c r="E29"/>
  <c r="C29"/>
  <c r="B29"/>
  <c r="M28"/>
  <c r="O28" s="1"/>
  <c r="I28"/>
  <c r="H28"/>
  <c r="G28"/>
  <c r="F28"/>
  <c r="E28"/>
  <c r="C28"/>
  <c r="B28"/>
  <c r="M27"/>
  <c r="O27" s="1"/>
  <c r="I27"/>
  <c r="H27"/>
  <c r="G27"/>
  <c r="F27"/>
  <c r="E27"/>
  <c r="C27"/>
  <c r="B27"/>
  <c r="M26"/>
  <c r="I26"/>
  <c r="H26"/>
  <c r="G26"/>
  <c r="F26"/>
  <c r="E26"/>
  <c r="C26"/>
  <c r="B26"/>
  <c r="M25"/>
  <c r="O25" s="1"/>
  <c r="I25"/>
  <c r="H25"/>
  <c r="G25"/>
  <c r="F25"/>
  <c r="E25"/>
  <c r="C25"/>
  <c r="B25"/>
  <c r="M24"/>
  <c r="O24" s="1"/>
  <c r="I24"/>
  <c r="H24"/>
  <c r="G24"/>
  <c r="F24"/>
  <c r="E24"/>
  <c r="C24"/>
  <c r="B24"/>
  <c r="M23"/>
  <c r="O23" s="1"/>
  <c r="I23"/>
  <c r="H23"/>
  <c r="G23"/>
  <c r="F23"/>
  <c r="E23"/>
  <c r="C23"/>
  <c r="B23"/>
  <c r="M22"/>
  <c r="O22" s="1"/>
  <c r="I22"/>
  <c r="H22"/>
  <c r="G22"/>
  <c r="F22"/>
  <c r="E22"/>
  <c r="C22"/>
  <c r="B22"/>
  <c r="M21"/>
  <c r="O21" s="1"/>
  <c r="I21"/>
  <c r="H21"/>
  <c r="G21"/>
  <c r="F21"/>
  <c r="E21"/>
  <c r="C21"/>
  <c r="B21"/>
  <c r="M20"/>
  <c r="O20" s="1"/>
  <c r="I20"/>
  <c r="H20"/>
  <c r="G20"/>
  <c r="F20"/>
  <c r="E20"/>
  <c r="C20"/>
  <c r="B20"/>
  <c r="C19"/>
  <c r="C18"/>
  <c r="C17"/>
  <c r="C16"/>
  <c r="C15"/>
  <c r="C14"/>
  <c r="C13"/>
  <c r="C12"/>
  <c r="C11"/>
  <c r="C10"/>
  <c r="C9"/>
  <c r="C8"/>
  <c r="C7"/>
  <c r="C6"/>
  <c r="M19"/>
  <c r="O19" s="1"/>
  <c r="I19"/>
  <c r="H19"/>
  <c r="G19"/>
  <c r="F19"/>
  <c r="E19"/>
  <c r="B19"/>
  <c r="M18"/>
  <c r="O18" s="1"/>
  <c r="P18" s="1"/>
  <c r="I18"/>
  <c r="H18"/>
  <c r="G18"/>
  <c r="F18"/>
  <c r="E18"/>
  <c r="B18"/>
  <c r="M17"/>
  <c r="O17" s="1"/>
  <c r="I17"/>
  <c r="H17"/>
  <c r="G17"/>
  <c r="F17"/>
  <c r="E17"/>
  <c r="B17"/>
  <c r="M16"/>
  <c r="O16" s="1"/>
  <c r="P16" s="1"/>
  <c r="I16"/>
  <c r="H16"/>
  <c r="G16"/>
  <c r="F16"/>
  <c r="E16"/>
  <c r="B16"/>
  <c r="I15"/>
  <c r="H15"/>
  <c r="G15"/>
  <c r="F15"/>
  <c r="E15"/>
  <c r="I14"/>
  <c r="H14"/>
  <c r="G14"/>
  <c r="F14"/>
  <c r="E14"/>
  <c r="I13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P58" l="1"/>
  <c r="P22"/>
  <c r="P50"/>
  <c r="P49"/>
  <c r="P61"/>
  <c r="P60"/>
  <c r="P53"/>
  <c r="P57"/>
  <c r="P52"/>
  <c r="P56"/>
  <c r="P51"/>
  <c r="O54"/>
  <c r="P54" s="1"/>
  <c r="P55"/>
  <c r="P45"/>
  <c r="P44"/>
  <c r="P48"/>
  <c r="O46"/>
  <c r="P46" s="1"/>
  <c r="P47"/>
  <c r="P41"/>
  <c r="P40"/>
  <c r="O38"/>
  <c r="P38" s="1"/>
  <c r="P39"/>
  <c r="O42"/>
  <c r="P42" s="1"/>
  <c r="P43"/>
  <c r="P25"/>
  <c r="P30"/>
  <c r="O37"/>
  <c r="P37" s="1"/>
  <c r="O36"/>
  <c r="P36" s="1"/>
  <c r="O35"/>
  <c r="P35" s="1"/>
  <c r="P34"/>
  <c r="O33"/>
  <c r="P33" s="1"/>
  <c r="O32"/>
  <c r="P32" s="1"/>
  <c r="O31"/>
  <c r="P31" s="1"/>
  <c r="P29"/>
  <c r="P28"/>
  <c r="P27"/>
  <c r="O26"/>
  <c r="P26" s="1"/>
  <c r="P24"/>
  <c r="P23"/>
  <c r="P20"/>
  <c r="P21"/>
  <c r="P59"/>
  <c r="P19"/>
  <c r="P17"/>
  <c r="B1" i="2"/>
  <c r="B7" i="1"/>
  <c r="B8"/>
  <c r="B9"/>
  <c r="B10"/>
  <c r="B11"/>
  <c r="B12"/>
  <c r="B13"/>
  <c r="B14"/>
  <c r="B15"/>
  <c r="M15"/>
  <c r="O15" s="1"/>
  <c r="M14"/>
  <c r="O14" s="1"/>
  <c r="M13"/>
  <c r="O13" s="1"/>
  <c r="M12"/>
  <c r="M11"/>
  <c r="O11" s="1"/>
  <c r="P11" s="1"/>
  <c r="M10"/>
  <c r="O10" s="1"/>
  <c r="M9"/>
  <c r="O9" s="1"/>
  <c r="M8"/>
  <c r="O8" l="1"/>
  <c r="O12"/>
  <c r="P12" s="1"/>
  <c r="P13"/>
  <c r="P15"/>
  <c r="P9"/>
  <c r="P8"/>
  <c r="P10"/>
  <c r="P14"/>
  <c r="B6"/>
  <c r="M7"/>
  <c r="O7" l="1"/>
  <c r="P7" s="1"/>
  <c r="M6" l="1"/>
  <c r="C2" s="1"/>
  <c r="M2" l="1"/>
  <c r="M1"/>
  <c r="O6"/>
  <c r="M3" l="1"/>
  <c r="D2"/>
  <c r="P6"/>
  <c r="C1" s="1"/>
  <c r="O1"/>
  <c r="O2"/>
  <c r="O3" l="1"/>
  <c r="P2"/>
  <c r="D1" s="1"/>
  <c r="P1"/>
  <c r="P3" l="1"/>
</calcChain>
</file>

<file path=xl/sharedStrings.xml><?xml version="1.0" encoding="utf-8"?>
<sst xmlns="http://schemas.openxmlformats.org/spreadsheetml/2006/main" count="177" uniqueCount="54">
  <si>
    <t>Data</t>
  </si>
  <si>
    <t>Anno</t>
  </si>
  <si>
    <t>Mese</t>
  </si>
  <si>
    <t>Costo unitario</t>
  </si>
  <si>
    <t>Importo</t>
  </si>
  <si>
    <t>Val. tasse</t>
  </si>
  <si>
    <t>Q.tà</t>
  </si>
  <si>
    <t>Aliquota tasse</t>
  </si>
  <si>
    <t>Importo con tasse</t>
  </si>
  <si>
    <t>zan</t>
  </si>
  <si>
    <t>Unità misura</t>
  </si>
  <si>
    <t>pz</t>
  </si>
  <si>
    <t>Totale generale ===&gt;:</t>
  </si>
  <si>
    <t>Totale filtrato ===&gt;:</t>
  </si>
  <si>
    <t>Percentuale su totale:</t>
  </si>
  <si>
    <t>ped</t>
  </si>
  <si>
    <t>m</t>
  </si>
  <si>
    <t>bos</t>
  </si>
  <si>
    <t>Oggi è:</t>
  </si>
  <si>
    <t>Cod. Forn.</t>
  </si>
  <si>
    <t>Ragione Sociale</t>
  </si>
  <si>
    <t>Città</t>
  </si>
  <si>
    <t>Via</t>
  </si>
  <si>
    <t>Prov.</t>
  </si>
  <si>
    <t>Zan</t>
  </si>
  <si>
    <t>Ind. Zanussi</t>
  </si>
  <si>
    <t>Susegana</t>
  </si>
  <si>
    <t>Via caduti sul Lavoto</t>
  </si>
  <si>
    <t>TV</t>
  </si>
  <si>
    <t>F.lli Pedol</t>
  </si>
  <si>
    <t>Conegliano</t>
  </si>
  <si>
    <t>Via Gera 25</t>
  </si>
  <si>
    <t>Bosch</t>
  </si>
  <si>
    <t>Monaco</t>
  </si>
  <si>
    <t>Nazione</t>
  </si>
  <si>
    <t>Italia</t>
  </si>
  <si>
    <t>Beethoven Straße 33</t>
  </si>
  <si>
    <t>Germania</t>
  </si>
  <si>
    <t>SME</t>
  </si>
  <si>
    <t>S.M.E.</t>
  </si>
  <si>
    <t>Via Nazionale 44</t>
  </si>
  <si>
    <t>sme</t>
  </si>
  <si>
    <t>mar</t>
  </si>
  <si>
    <t>Marson attilio &amp; figlio</t>
  </si>
  <si>
    <t>Mogliano</t>
  </si>
  <si>
    <t>Via Garibaldi 55</t>
  </si>
  <si>
    <t>uip</t>
  </si>
  <si>
    <t>Unione Italiana Produttori</t>
  </si>
  <si>
    <t>Roma</t>
  </si>
  <si>
    <t>Via Veneto</t>
  </si>
  <si>
    <t>RM</t>
  </si>
  <si>
    <t>xxx</t>
  </si>
  <si>
    <t>Imp.+Tasse</t>
  </si>
  <si>
    <t>Queste formule verificano i dati filtrati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</si>
</sst>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dddd\ dd\ mmmm\ yyyy"/>
    <numFmt numFmtId="166" formatCode=";;;"/>
  </numFmts>
  <fonts count="7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9" fontId="0" fillId="0" borderId="0" xfId="1" applyFont="1"/>
    <xf numFmtId="0" fontId="0" fillId="0" borderId="1" xfId="0" applyBorder="1"/>
    <xf numFmtId="4" fontId="0" fillId="0" borderId="1" xfId="0" applyNumberFormat="1" applyBorder="1"/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6" xfId="0" applyBorder="1"/>
    <xf numFmtId="0" fontId="0" fillId="0" borderId="7" xfId="0" applyBorder="1"/>
    <xf numFmtId="165" fontId="4" fillId="0" borderId="1" xfId="0" applyNumberFormat="1" applyFont="1" applyBorder="1" applyAlignment="1">
      <alignment horizontal="centerContinuous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Protection="1"/>
    <xf numFmtId="4" fontId="0" fillId="0" borderId="2" xfId="0" applyNumberFormat="1" applyBorder="1" applyProtection="1"/>
    <xf numFmtId="2" fontId="0" fillId="0" borderId="2" xfId="0" applyNumberFormat="1" applyBorder="1" applyProtection="1"/>
    <xf numFmtId="2" fontId="0" fillId="0" borderId="2" xfId="1" applyNumberFormat="1" applyFont="1" applyBorder="1" applyProtection="1"/>
    <xf numFmtId="0" fontId="0" fillId="0" borderId="1" xfId="0" applyBorder="1" applyProtection="1"/>
    <xf numFmtId="4" fontId="0" fillId="0" borderId="1" xfId="0" applyNumberFormat="1" applyBorder="1" applyProtection="1"/>
    <xf numFmtId="2" fontId="0" fillId="0" borderId="1" xfId="0" applyNumberFormat="1" applyBorder="1" applyProtection="1"/>
    <xf numFmtId="2" fontId="0" fillId="0" borderId="1" xfId="1" applyNumberFormat="1" applyFont="1" applyBorder="1" applyProtection="1"/>
    <xf numFmtId="15" fontId="0" fillId="0" borderId="2" xfId="0" applyNumberFormat="1" applyBorder="1" applyProtection="1">
      <protection locked="0"/>
    </xf>
    <xf numFmtId="15" fontId="0" fillId="0" borderId="1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9" fontId="0" fillId="0" borderId="2" xfId="1" applyFont="1" applyBorder="1" applyProtection="1">
      <protection locked="0"/>
    </xf>
    <xf numFmtId="9" fontId="0" fillId="0" borderId="1" xfId="1" applyFont="1" applyBorder="1" applyProtection="1">
      <protection locked="0"/>
    </xf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/>
    <xf numFmtId="166" fontId="0" fillId="0" borderId="1" xfId="0" applyNumberFormat="1" applyBorder="1" applyAlignment="1" applyProtection="1">
      <alignment horizontal="center"/>
    </xf>
    <xf numFmtId="166" fontId="0" fillId="0" borderId="6" xfId="0" applyNumberFormat="1" applyBorder="1" applyAlignment="1">
      <alignment horizontal="left"/>
    </xf>
    <xf numFmtId="166" fontId="0" fillId="0" borderId="11" xfId="0" applyNumberFormat="1" applyBorder="1" applyAlignment="1">
      <alignment horizontal="centerContinuous"/>
    </xf>
    <xf numFmtId="166" fontId="0" fillId="0" borderId="7" xfId="0" applyNumberFormat="1" applyBorder="1"/>
    <xf numFmtId="0" fontId="0" fillId="0" borderId="1" xfId="0" applyNumberFormat="1" applyBorder="1" applyAlignment="1" applyProtection="1">
      <alignment horizont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showGridLines="0" showZeros="0" topLeftCell="A3" workbookViewId="0">
      <selection activeCell="A11" sqref="A11"/>
    </sheetView>
  </sheetViews>
  <sheetFormatPr defaultRowHeight="15.75"/>
  <cols>
    <col min="2" max="2" width="32.375" bestFit="1" customWidth="1"/>
    <col min="3" max="3" width="12.625" customWidth="1"/>
    <col min="4" max="4" width="25.5" customWidth="1"/>
  </cols>
  <sheetData>
    <row r="1" spans="1:6" ht="18.75">
      <c r="A1" s="2" t="s">
        <v>18</v>
      </c>
      <c r="B1" s="15">
        <f ca="1">TODAY()</f>
        <v>42869</v>
      </c>
    </row>
    <row r="3" spans="1:6" ht="16.5" thickBot="1"/>
    <row r="4" spans="1:6" ht="32.25" thickBot="1">
      <c r="A4" s="16" t="s">
        <v>19</v>
      </c>
      <c r="B4" s="17" t="s">
        <v>20</v>
      </c>
      <c r="C4" s="17" t="s">
        <v>21</v>
      </c>
      <c r="D4" s="17" t="s">
        <v>22</v>
      </c>
      <c r="E4" s="18" t="s">
        <v>23</v>
      </c>
      <c r="F4" s="18" t="s">
        <v>34</v>
      </c>
    </row>
    <row r="5" spans="1:6">
      <c r="A5" s="19" t="s">
        <v>24</v>
      </c>
      <c r="B5" s="20" t="s">
        <v>25</v>
      </c>
      <c r="C5" s="20" t="s">
        <v>26</v>
      </c>
      <c r="D5" s="20" t="s">
        <v>27</v>
      </c>
      <c r="E5" s="19" t="s">
        <v>28</v>
      </c>
      <c r="F5" s="20" t="s">
        <v>35</v>
      </c>
    </row>
    <row r="6" spans="1:6">
      <c r="A6" s="19" t="s">
        <v>15</v>
      </c>
      <c r="B6" s="20" t="s">
        <v>29</v>
      </c>
      <c r="C6" s="20" t="s">
        <v>30</v>
      </c>
      <c r="D6" s="20" t="s">
        <v>31</v>
      </c>
      <c r="E6" s="19" t="s">
        <v>28</v>
      </c>
      <c r="F6" s="20" t="s">
        <v>35</v>
      </c>
    </row>
    <row r="7" spans="1:6">
      <c r="A7" s="19" t="s">
        <v>17</v>
      </c>
      <c r="B7" s="20" t="s">
        <v>32</v>
      </c>
      <c r="C7" s="20" t="s">
        <v>33</v>
      </c>
      <c r="D7" s="20" t="s">
        <v>36</v>
      </c>
      <c r="E7" s="19"/>
      <c r="F7" s="20" t="s">
        <v>37</v>
      </c>
    </row>
    <row r="8" spans="1:6">
      <c r="A8" s="19" t="s">
        <v>38</v>
      </c>
      <c r="B8" s="20" t="s">
        <v>39</v>
      </c>
      <c r="C8" s="20" t="s">
        <v>26</v>
      </c>
      <c r="D8" s="20" t="s">
        <v>40</v>
      </c>
      <c r="E8" s="19" t="s">
        <v>28</v>
      </c>
      <c r="F8" s="20" t="s">
        <v>35</v>
      </c>
    </row>
    <row r="9" spans="1:6">
      <c r="A9" s="19" t="s">
        <v>42</v>
      </c>
      <c r="B9" s="20" t="s">
        <v>43</v>
      </c>
      <c r="C9" s="20" t="s">
        <v>44</v>
      </c>
      <c r="D9" s="20" t="s">
        <v>45</v>
      </c>
      <c r="E9" s="19" t="s">
        <v>28</v>
      </c>
      <c r="F9" s="20" t="s">
        <v>35</v>
      </c>
    </row>
    <row r="10" spans="1:6">
      <c r="A10" s="19" t="s">
        <v>46</v>
      </c>
      <c r="B10" s="20" t="s">
        <v>47</v>
      </c>
      <c r="C10" s="20" t="s">
        <v>48</v>
      </c>
      <c r="D10" s="20" t="s">
        <v>49</v>
      </c>
      <c r="E10" s="19" t="s">
        <v>50</v>
      </c>
      <c r="F10" s="20" t="s">
        <v>35</v>
      </c>
    </row>
    <row r="11" spans="1:6">
      <c r="A11" s="19"/>
      <c r="B11" s="20"/>
      <c r="C11" s="20"/>
      <c r="D11" s="20"/>
      <c r="E11" s="19"/>
      <c r="F11" s="20"/>
    </row>
    <row r="12" spans="1:6">
      <c r="A12" s="19"/>
      <c r="B12" s="20"/>
      <c r="C12" s="20"/>
      <c r="D12" s="20"/>
      <c r="E12" s="19"/>
      <c r="F12" s="20"/>
    </row>
    <row r="13" spans="1:6">
      <c r="A13" s="19"/>
      <c r="B13" s="20"/>
      <c r="C13" s="20"/>
      <c r="D13" s="20"/>
      <c r="E13" s="19"/>
      <c r="F13" s="20"/>
    </row>
    <row r="14" spans="1:6">
      <c r="A14" s="19"/>
      <c r="B14" s="20"/>
      <c r="C14" s="20"/>
      <c r="D14" s="20"/>
      <c r="E14" s="19"/>
      <c r="F14" s="20"/>
    </row>
    <row r="15" spans="1:6">
      <c r="A15" s="19"/>
      <c r="B15" s="20"/>
      <c r="C15" s="20"/>
      <c r="D15" s="20"/>
      <c r="E15" s="19"/>
      <c r="F15" s="20"/>
    </row>
    <row r="16" spans="1:6">
      <c r="A16" s="19"/>
      <c r="B16" s="20"/>
      <c r="C16" s="20"/>
      <c r="D16" s="20"/>
      <c r="E16" s="19"/>
      <c r="F16" s="20"/>
    </row>
    <row r="17" spans="1:6">
      <c r="A17" s="19"/>
      <c r="B17" s="20"/>
      <c r="C17" s="20"/>
      <c r="D17" s="20"/>
      <c r="E17" s="19"/>
      <c r="F17" s="20"/>
    </row>
    <row r="18" spans="1:6">
      <c r="A18" s="19"/>
      <c r="B18" s="20"/>
      <c r="C18" s="20"/>
      <c r="D18" s="20"/>
      <c r="E18" s="19"/>
      <c r="F18" s="20"/>
    </row>
    <row r="19" spans="1:6">
      <c r="A19" s="19"/>
      <c r="B19" s="20"/>
      <c r="C19" s="20"/>
      <c r="D19" s="20"/>
      <c r="E19" s="19"/>
      <c r="F19" s="20"/>
    </row>
    <row r="20" spans="1:6">
      <c r="A20" s="19"/>
      <c r="B20" s="20"/>
      <c r="C20" s="20"/>
      <c r="D20" s="20"/>
      <c r="E20" s="19"/>
      <c r="F20" s="20"/>
    </row>
    <row r="21" spans="1:6">
      <c r="A21" s="19"/>
      <c r="B21" s="20"/>
      <c r="C21" s="20"/>
      <c r="D21" s="20"/>
      <c r="E21" s="19"/>
      <c r="F21" s="20"/>
    </row>
    <row r="22" spans="1:6">
      <c r="A22" s="19"/>
      <c r="B22" s="20"/>
      <c r="C22" s="20"/>
      <c r="D22" s="20"/>
      <c r="E22" s="19"/>
      <c r="F22" s="20"/>
    </row>
    <row r="23" spans="1:6">
      <c r="A23" s="19"/>
      <c r="B23" s="20"/>
      <c r="C23" s="20"/>
      <c r="D23" s="20"/>
      <c r="E23" s="19"/>
      <c r="F23" s="20"/>
    </row>
    <row r="24" spans="1:6">
      <c r="A24" s="19"/>
      <c r="B24" s="20"/>
      <c r="C24" s="20"/>
      <c r="D24" s="20"/>
      <c r="E24" s="19"/>
      <c r="F24" s="2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1"/>
  <sheetViews>
    <sheetView showGridLines="0" showZeros="0" tabSelected="1" workbookViewId="0">
      <pane xSplit="4" ySplit="5" topLeftCell="J6" activePane="bottomRight" state="frozen"/>
      <selection pane="topRight" activeCell="E1" sqref="E1"/>
      <selection pane="bottomLeft" activeCell="A6" sqref="A6"/>
      <selection pane="bottomRight" activeCell="A4" sqref="A4"/>
    </sheetView>
  </sheetViews>
  <sheetFormatPr defaultRowHeight="15.75" outlineLevelCol="1"/>
  <cols>
    <col min="1" max="1" width="12" customWidth="1"/>
    <col min="2" max="2" width="7.125" bestFit="1" customWidth="1"/>
    <col min="3" max="3" width="7" bestFit="1" customWidth="1"/>
    <col min="4" max="4" width="8.375" customWidth="1"/>
    <col min="5" max="5" width="20.5" hidden="1" customWidth="1" outlineLevel="1"/>
    <col min="6" max="6" width="9.375" hidden="1" customWidth="1" outlineLevel="1"/>
    <col min="7" max="7" width="19.25" hidden="1" customWidth="1" outlineLevel="1"/>
    <col min="8" max="8" width="5.25" hidden="1" customWidth="1" outlineLevel="1"/>
    <col min="9" max="9" width="8.375" hidden="1" customWidth="1" outlineLevel="1"/>
    <col min="10" max="10" width="9.5" customWidth="1" collapsed="1"/>
    <col min="11" max="11" width="8.125" bestFit="1" customWidth="1"/>
    <col min="12" max="12" width="11.5" customWidth="1"/>
    <col min="13" max="13" width="10.125" bestFit="1" customWidth="1"/>
    <col min="14" max="14" width="8.5" customWidth="1"/>
    <col min="15" max="15" width="11.75" bestFit="1" customWidth="1"/>
    <col min="16" max="16" width="13.75" bestFit="1" customWidth="1"/>
    <col min="21" max="21" width="14.875" bestFit="1" customWidth="1"/>
  </cols>
  <sheetData>
    <row r="1" spans="1:19">
      <c r="A1" s="36" t="s">
        <v>4</v>
      </c>
      <c r="B1" s="42" t="s">
        <v>9</v>
      </c>
      <c r="C1" s="37">
        <f>SUMIF(D5:D61,B1,P5:P61)</f>
        <v>3312.84</v>
      </c>
      <c r="D1" s="37" t="b">
        <f>C1=P2</f>
        <v>0</v>
      </c>
      <c r="K1" s="13" t="s">
        <v>12</v>
      </c>
      <c r="L1" s="14"/>
      <c r="M1" s="3">
        <f>SUM(M6:M61)</f>
        <v>19757.199999999997</v>
      </c>
      <c r="O1" s="3">
        <f>SUM(O6:O61)</f>
        <v>2904.4949999999999</v>
      </c>
      <c r="P1" s="3">
        <f>SUM(P6:P61)</f>
        <v>22661.695</v>
      </c>
    </row>
    <row r="2" spans="1:19">
      <c r="A2" s="36" t="s">
        <v>52</v>
      </c>
      <c r="B2" s="38" t="str">
        <f>B1</f>
        <v>zan</v>
      </c>
      <c r="C2" s="37">
        <f>SUMIF(D5:D61,B2,M5:M61)</f>
        <v>2877.3</v>
      </c>
      <c r="D2" s="37" t="b">
        <f>C2=M2</f>
        <v>0</v>
      </c>
      <c r="K2" s="13" t="s">
        <v>13</v>
      </c>
      <c r="L2" s="14"/>
      <c r="M2" s="3">
        <f>SUBTOTAL(9,M6:M61)</f>
        <v>19757.199999999997</v>
      </c>
      <c r="O2" s="3">
        <f>SUBTOTAL(9,O6:O61)</f>
        <v>2904.4949999999999</v>
      </c>
      <c r="P2" s="3">
        <f>SUBTOTAL(9,P6:P61)</f>
        <v>22661.695</v>
      </c>
    </row>
    <row r="3" spans="1:19">
      <c r="A3" s="39" t="s">
        <v>53</v>
      </c>
      <c r="B3" s="40"/>
      <c r="C3" s="40"/>
      <c r="D3" s="41"/>
      <c r="K3" s="13" t="s">
        <v>14</v>
      </c>
      <c r="L3" s="14"/>
      <c r="M3" s="12">
        <f>M2/M1</f>
        <v>1</v>
      </c>
      <c r="N3" s="11"/>
      <c r="O3" s="12">
        <f>O2/O1</f>
        <v>1</v>
      </c>
      <c r="P3" s="12">
        <f>P2/P1</f>
        <v>1</v>
      </c>
    </row>
    <row r="4" spans="1:19" ht="16.5" thickBot="1"/>
    <row r="5" spans="1:19" ht="39" thickTop="1" thickBot="1">
      <c r="A5" s="5" t="s">
        <v>0</v>
      </c>
      <c r="B5" s="6" t="s">
        <v>1</v>
      </c>
      <c r="C5" s="6" t="s">
        <v>2</v>
      </c>
      <c r="D5" s="6" t="s">
        <v>19</v>
      </c>
      <c r="E5" s="17" t="s">
        <v>20</v>
      </c>
      <c r="F5" s="17" t="s">
        <v>21</v>
      </c>
      <c r="G5" s="17" t="s">
        <v>22</v>
      </c>
      <c r="H5" s="18" t="s">
        <v>23</v>
      </c>
      <c r="I5" s="18" t="s">
        <v>34</v>
      </c>
      <c r="J5" s="6" t="s">
        <v>6</v>
      </c>
      <c r="K5" s="6" t="s">
        <v>10</v>
      </c>
      <c r="L5" s="6" t="s">
        <v>3</v>
      </c>
      <c r="M5" s="6" t="s">
        <v>4</v>
      </c>
      <c r="N5" s="4" t="s">
        <v>7</v>
      </c>
      <c r="O5" s="6" t="s">
        <v>5</v>
      </c>
      <c r="P5" s="7" t="s">
        <v>8</v>
      </c>
    </row>
    <row r="6" spans="1:19" ht="16.5" thickTop="1">
      <c r="A6" s="29">
        <v>42736</v>
      </c>
      <c r="B6" s="21">
        <f>IF(A6&lt;&gt;"",YEAR(A6),"")</f>
        <v>2017</v>
      </c>
      <c r="C6" s="21">
        <f>IF(A6="","",MONTH(A6))</f>
        <v>1</v>
      </c>
      <c r="D6" s="8" t="s">
        <v>9</v>
      </c>
      <c r="E6" s="21" t="str">
        <f t="shared" ref="E6:E61" si="0">IF($D6="","",VLOOKUP($D6,DataBaseFornitori,2,FALSE))</f>
        <v>Ind. Zanussi</v>
      </c>
      <c r="F6" s="21" t="str">
        <f t="shared" ref="F6:F61" si="1">IF($D6="","",VLOOKUP($D6,DataBaseFornitori,3,FALSE))</f>
        <v>Susegana</v>
      </c>
      <c r="G6" s="21" t="str">
        <f t="shared" ref="G6:G61" si="2">IF($D6="","",VLOOKUP($D6,DataBaseFornitori,4,FALSE))</f>
        <v>Via caduti sul Lavoto</v>
      </c>
      <c r="H6" s="21" t="str">
        <f t="shared" ref="H6:H61" si="3">IF($D6="","",VLOOKUP($D6,DataBaseFornitori,5,FALSE))</f>
        <v>TV</v>
      </c>
      <c r="I6" s="21" t="str">
        <f t="shared" ref="I6:I61" si="4">IF($D6="","",VLOOKUP($D6,DataBaseFornitori,6,FALSE))</f>
        <v>Italia</v>
      </c>
      <c r="J6" s="31">
        <v>123</v>
      </c>
      <c r="K6" s="32" t="s">
        <v>11</v>
      </c>
      <c r="L6" s="31">
        <v>2</v>
      </c>
      <c r="M6" s="22">
        <f>J6*L6</f>
        <v>246</v>
      </c>
      <c r="N6" s="34">
        <v>0.21</v>
      </c>
      <c r="O6" s="23">
        <f>M6*N6</f>
        <v>51.66</v>
      </c>
      <c r="P6" s="24">
        <f>M6+O6</f>
        <v>297.65999999999997</v>
      </c>
      <c r="Q6" s="1"/>
      <c r="R6" s="1"/>
      <c r="S6" s="1"/>
    </row>
    <row r="7" spans="1:19">
      <c r="A7" s="30">
        <v>42370</v>
      </c>
      <c r="B7" s="25">
        <f>IF(A7&lt;&gt;"",YEAR(A7),"")</f>
        <v>2016</v>
      </c>
      <c r="C7" s="21">
        <f t="shared" ref="C7:C19" si="5">IF(A7="","",MONTH(A7))</f>
        <v>1</v>
      </c>
      <c r="D7" s="9" t="s">
        <v>9</v>
      </c>
      <c r="E7" s="21" t="str">
        <f t="shared" si="0"/>
        <v>Ind. Zanussi</v>
      </c>
      <c r="F7" s="21" t="str">
        <f t="shared" si="1"/>
        <v>Susegana</v>
      </c>
      <c r="G7" s="21" t="str">
        <f t="shared" si="2"/>
        <v>Via caduti sul Lavoto</v>
      </c>
      <c r="H7" s="21" t="str">
        <f t="shared" si="3"/>
        <v>TV</v>
      </c>
      <c r="I7" s="21" t="str">
        <f t="shared" si="4"/>
        <v>Italia</v>
      </c>
      <c r="J7" s="10">
        <v>25</v>
      </c>
      <c r="K7" s="33" t="s">
        <v>11</v>
      </c>
      <c r="L7" s="10">
        <v>25</v>
      </c>
      <c r="M7" s="26">
        <f>J7*L7</f>
        <v>625</v>
      </c>
      <c r="N7" s="35">
        <v>0.15</v>
      </c>
      <c r="O7" s="27">
        <f>M7*N7</f>
        <v>93.75</v>
      </c>
      <c r="P7" s="28">
        <f>M7+O7</f>
        <v>718.75</v>
      </c>
    </row>
    <row r="8" spans="1:19">
      <c r="A8" s="30">
        <v>42840</v>
      </c>
      <c r="B8" s="25">
        <f t="shared" ref="B8:B15" si="6">IF(A8&lt;&gt;"",YEAR(A8),"")</f>
        <v>2017</v>
      </c>
      <c r="C8" s="21">
        <f t="shared" si="5"/>
        <v>4</v>
      </c>
      <c r="D8" s="9" t="s">
        <v>15</v>
      </c>
      <c r="E8" s="21" t="str">
        <f t="shared" si="0"/>
        <v>F.lli Pedol</v>
      </c>
      <c r="F8" s="21" t="str">
        <f t="shared" si="1"/>
        <v>Conegliano</v>
      </c>
      <c r="G8" s="21" t="str">
        <f t="shared" si="2"/>
        <v>Via Gera 25</v>
      </c>
      <c r="H8" s="21" t="str">
        <f t="shared" si="3"/>
        <v>TV</v>
      </c>
      <c r="I8" s="21" t="str">
        <f t="shared" si="4"/>
        <v>Italia</v>
      </c>
      <c r="J8" s="10">
        <v>500</v>
      </c>
      <c r="K8" s="33" t="s">
        <v>16</v>
      </c>
      <c r="L8" s="10">
        <v>2</v>
      </c>
      <c r="M8" s="26">
        <f t="shared" ref="M8:M15" si="7">J8*L8</f>
        <v>1000</v>
      </c>
      <c r="N8" s="35">
        <v>0.15</v>
      </c>
      <c r="O8" s="27">
        <f t="shared" ref="O8:O15" si="8">M8*N8</f>
        <v>150</v>
      </c>
      <c r="P8" s="28">
        <f t="shared" ref="P8:P15" si="9">M8+O8</f>
        <v>1150</v>
      </c>
    </row>
    <row r="9" spans="1:19">
      <c r="A9" s="30">
        <v>41796</v>
      </c>
      <c r="B9" s="25">
        <f t="shared" si="6"/>
        <v>2014</v>
      </c>
      <c r="C9" s="21">
        <f t="shared" si="5"/>
        <v>6</v>
      </c>
      <c r="D9" s="9" t="s">
        <v>17</v>
      </c>
      <c r="E9" s="21" t="str">
        <f t="shared" si="0"/>
        <v>Bosch</v>
      </c>
      <c r="F9" s="21" t="str">
        <f t="shared" si="1"/>
        <v>Monaco</v>
      </c>
      <c r="G9" s="21" t="str">
        <f t="shared" si="2"/>
        <v>Beethoven Straße 33</v>
      </c>
      <c r="H9" s="21">
        <f t="shared" si="3"/>
        <v>0</v>
      </c>
      <c r="I9" s="21" t="str">
        <f t="shared" si="4"/>
        <v>Germania</v>
      </c>
      <c r="J9" s="10">
        <v>1</v>
      </c>
      <c r="K9" s="33" t="s">
        <v>11</v>
      </c>
      <c r="L9" s="10">
        <v>650</v>
      </c>
      <c r="M9" s="26">
        <f t="shared" si="7"/>
        <v>650</v>
      </c>
      <c r="N9" s="35">
        <v>0.1</v>
      </c>
      <c r="O9" s="27">
        <f t="shared" si="8"/>
        <v>65</v>
      </c>
      <c r="P9" s="28">
        <f t="shared" si="9"/>
        <v>715</v>
      </c>
    </row>
    <row r="10" spans="1:19">
      <c r="A10" s="30">
        <v>41372</v>
      </c>
      <c r="B10" s="25">
        <f t="shared" si="6"/>
        <v>2013</v>
      </c>
      <c r="C10" s="21">
        <f t="shared" si="5"/>
        <v>4</v>
      </c>
      <c r="D10" s="9" t="s">
        <v>41</v>
      </c>
      <c r="E10" s="21" t="str">
        <f t="shared" si="0"/>
        <v>S.M.E.</v>
      </c>
      <c r="F10" s="21" t="str">
        <f t="shared" si="1"/>
        <v>Susegana</v>
      </c>
      <c r="G10" s="21" t="str">
        <f t="shared" si="2"/>
        <v>Via Nazionale 44</v>
      </c>
      <c r="H10" s="21" t="str">
        <f t="shared" si="3"/>
        <v>TV</v>
      </c>
      <c r="I10" s="21" t="str">
        <f t="shared" si="4"/>
        <v>Italia</v>
      </c>
      <c r="J10" s="10">
        <v>6</v>
      </c>
      <c r="K10" s="33" t="s">
        <v>16</v>
      </c>
      <c r="L10" s="10">
        <v>3.15</v>
      </c>
      <c r="M10" s="26">
        <f t="shared" si="7"/>
        <v>18.899999999999999</v>
      </c>
      <c r="N10" s="35">
        <v>0.15</v>
      </c>
      <c r="O10" s="27">
        <f t="shared" si="8"/>
        <v>2.8349999999999995</v>
      </c>
      <c r="P10" s="28">
        <f t="shared" si="9"/>
        <v>21.734999999999999</v>
      </c>
    </row>
    <row r="11" spans="1:19">
      <c r="A11" s="30">
        <v>41639</v>
      </c>
      <c r="B11" s="25">
        <f t="shared" si="6"/>
        <v>2013</v>
      </c>
      <c r="C11" s="21">
        <f t="shared" si="5"/>
        <v>12</v>
      </c>
      <c r="D11" s="9" t="s">
        <v>42</v>
      </c>
      <c r="E11" s="21" t="str">
        <f t="shared" si="0"/>
        <v>Marson attilio &amp; figlio</v>
      </c>
      <c r="F11" s="21" t="str">
        <f t="shared" si="1"/>
        <v>Mogliano</v>
      </c>
      <c r="G11" s="21" t="str">
        <f t="shared" si="2"/>
        <v>Via Garibaldi 55</v>
      </c>
      <c r="H11" s="21" t="str">
        <f t="shared" si="3"/>
        <v>TV</v>
      </c>
      <c r="I11" s="21" t="str">
        <f t="shared" si="4"/>
        <v>Italia</v>
      </c>
      <c r="J11" s="10">
        <v>6</v>
      </c>
      <c r="K11" s="33" t="s">
        <v>11</v>
      </c>
      <c r="L11" s="10">
        <v>23.5</v>
      </c>
      <c r="M11" s="26">
        <f t="shared" si="7"/>
        <v>141</v>
      </c>
      <c r="N11" s="35">
        <v>0.15</v>
      </c>
      <c r="O11" s="27">
        <f t="shared" si="8"/>
        <v>21.15</v>
      </c>
      <c r="P11" s="28">
        <f t="shared" si="9"/>
        <v>162.15</v>
      </c>
    </row>
    <row r="12" spans="1:19">
      <c r="A12" s="30">
        <v>42744</v>
      </c>
      <c r="B12" s="25">
        <f t="shared" si="6"/>
        <v>2017</v>
      </c>
      <c r="C12" s="21">
        <f t="shared" si="5"/>
        <v>1</v>
      </c>
      <c r="D12" s="9" t="s">
        <v>9</v>
      </c>
      <c r="E12" s="21" t="str">
        <f t="shared" si="0"/>
        <v>Ind. Zanussi</v>
      </c>
      <c r="F12" s="21" t="str">
        <f t="shared" si="1"/>
        <v>Susegana</v>
      </c>
      <c r="G12" s="21" t="str">
        <f t="shared" si="2"/>
        <v>Via caduti sul Lavoto</v>
      </c>
      <c r="H12" s="21" t="str">
        <f t="shared" si="3"/>
        <v>TV</v>
      </c>
      <c r="I12" s="21" t="str">
        <f t="shared" si="4"/>
        <v>Italia</v>
      </c>
      <c r="J12" s="10">
        <v>4</v>
      </c>
      <c r="K12" s="33" t="s">
        <v>11</v>
      </c>
      <c r="L12" s="10">
        <v>35</v>
      </c>
      <c r="M12" s="26">
        <f t="shared" si="7"/>
        <v>140</v>
      </c>
      <c r="N12" s="35">
        <v>0.15</v>
      </c>
      <c r="O12" s="27">
        <f t="shared" si="8"/>
        <v>21</v>
      </c>
      <c r="P12" s="28">
        <f t="shared" si="9"/>
        <v>161</v>
      </c>
    </row>
    <row r="13" spans="1:19">
      <c r="A13" s="30">
        <v>42781</v>
      </c>
      <c r="B13" s="25">
        <f t="shared" si="6"/>
        <v>2017</v>
      </c>
      <c r="C13" s="21">
        <f t="shared" si="5"/>
        <v>2</v>
      </c>
      <c r="D13" s="9" t="s">
        <v>46</v>
      </c>
      <c r="E13" s="21" t="str">
        <f t="shared" si="0"/>
        <v>Unione Italiana Produttori</v>
      </c>
      <c r="F13" s="21" t="str">
        <f t="shared" si="1"/>
        <v>Roma</v>
      </c>
      <c r="G13" s="21" t="str">
        <f t="shared" si="2"/>
        <v>Via Veneto</v>
      </c>
      <c r="H13" s="21" t="str">
        <f t="shared" si="3"/>
        <v>RM</v>
      </c>
      <c r="I13" s="21" t="str">
        <f t="shared" si="4"/>
        <v>Italia</v>
      </c>
      <c r="J13" s="10">
        <v>1</v>
      </c>
      <c r="K13" s="33" t="s">
        <v>11</v>
      </c>
      <c r="L13" s="10">
        <v>376</v>
      </c>
      <c r="M13" s="26">
        <f t="shared" si="7"/>
        <v>376</v>
      </c>
      <c r="N13" s="35">
        <v>0.15</v>
      </c>
      <c r="O13" s="27">
        <f t="shared" si="8"/>
        <v>56.4</v>
      </c>
      <c r="P13" s="28">
        <f t="shared" si="9"/>
        <v>432.4</v>
      </c>
    </row>
    <row r="14" spans="1:19">
      <c r="A14" s="30">
        <v>42505</v>
      </c>
      <c r="B14" s="25">
        <f t="shared" si="6"/>
        <v>2016</v>
      </c>
      <c r="C14" s="21">
        <f t="shared" si="5"/>
        <v>5</v>
      </c>
      <c r="D14" s="9" t="s">
        <v>46</v>
      </c>
      <c r="E14" s="21" t="str">
        <f t="shared" si="0"/>
        <v>Unione Italiana Produttori</v>
      </c>
      <c r="F14" s="21" t="str">
        <f t="shared" si="1"/>
        <v>Roma</v>
      </c>
      <c r="G14" s="21" t="str">
        <f t="shared" si="2"/>
        <v>Via Veneto</v>
      </c>
      <c r="H14" s="21" t="str">
        <f t="shared" si="3"/>
        <v>RM</v>
      </c>
      <c r="I14" s="21" t="str">
        <f t="shared" si="4"/>
        <v>Italia</v>
      </c>
      <c r="J14" s="10">
        <v>3</v>
      </c>
      <c r="K14" s="33" t="s">
        <v>11</v>
      </c>
      <c r="L14" s="10">
        <v>250</v>
      </c>
      <c r="M14" s="26">
        <f t="shared" si="7"/>
        <v>750</v>
      </c>
      <c r="N14" s="35">
        <v>0.15</v>
      </c>
      <c r="O14" s="27">
        <f t="shared" si="8"/>
        <v>112.5</v>
      </c>
      <c r="P14" s="28">
        <f t="shared" si="9"/>
        <v>862.5</v>
      </c>
    </row>
    <row r="15" spans="1:19">
      <c r="A15" s="30">
        <v>42850</v>
      </c>
      <c r="B15" s="25">
        <f t="shared" si="6"/>
        <v>2017</v>
      </c>
      <c r="C15" s="21">
        <f t="shared" si="5"/>
        <v>4</v>
      </c>
      <c r="D15" s="9" t="s">
        <v>15</v>
      </c>
      <c r="E15" s="21" t="str">
        <f t="shared" si="0"/>
        <v>F.lli Pedol</v>
      </c>
      <c r="F15" s="21" t="str">
        <f t="shared" si="1"/>
        <v>Conegliano</v>
      </c>
      <c r="G15" s="21" t="str">
        <f t="shared" si="2"/>
        <v>Via Gera 25</v>
      </c>
      <c r="H15" s="21" t="str">
        <f t="shared" si="3"/>
        <v>TV</v>
      </c>
      <c r="I15" s="21" t="str">
        <f t="shared" si="4"/>
        <v>Italia</v>
      </c>
      <c r="J15" s="10">
        <v>22</v>
      </c>
      <c r="K15" s="33" t="s">
        <v>11</v>
      </c>
      <c r="L15" s="10">
        <v>12</v>
      </c>
      <c r="M15" s="26">
        <f t="shared" si="7"/>
        <v>264</v>
      </c>
      <c r="N15" s="35">
        <v>0.13</v>
      </c>
      <c r="O15" s="27">
        <f t="shared" si="8"/>
        <v>34.32</v>
      </c>
      <c r="P15" s="28">
        <f t="shared" si="9"/>
        <v>298.32</v>
      </c>
    </row>
    <row r="16" spans="1:19">
      <c r="A16" s="30">
        <v>41949</v>
      </c>
      <c r="B16" s="25">
        <f t="shared" ref="B16:B19" si="10">IF(A16&lt;&gt;"",YEAR(A16),"")</f>
        <v>2014</v>
      </c>
      <c r="C16" s="21">
        <f t="shared" si="5"/>
        <v>11</v>
      </c>
      <c r="D16" s="9" t="s">
        <v>15</v>
      </c>
      <c r="E16" s="21" t="str">
        <f t="shared" si="0"/>
        <v>F.lli Pedol</v>
      </c>
      <c r="F16" s="21" t="str">
        <f t="shared" si="1"/>
        <v>Conegliano</v>
      </c>
      <c r="G16" s="21" t="str">
        <f t="shared" si="2"/>
        <v>Via Gera 25</v>
      </c>
      <c r="H16" s="21" t="str">
        <f t="shared" si="3"/>
        <v>TV</v>
      </c>
      <c r="I16" s="21" t="str">
        <f t="shared" si="4"/>
        <v>Italia</v>
      </c>
      <c r="J16" s="10">
        <v>54</v>
      </c>
      <c r="K16" s="33" t="s">
        <v>11</v>
      </c>
      <c r="L16" s="10">
        <v>7.5</v>
      </c>
      <c r="M16" s="26">
        <f t="shared" ref="M16:M19" si="11">J16*L16</f>
        <v>405</v>
      </c>
      <c r="N16" s="35">
        <v>0.15</v>
      </c>
      <c r="O16" s="27">
        <f t="shared" ref="O16:O19" si="12">M16*N16</f>
        <v>60.75</v>
      </c>
      <c r="P16" s="28">
        <f t="shared" ref="P16:P19" si="13">M16+O16</f>
        <v>465.75</v>
      </c>
    </row>
    <row r="17" spans="1:16">
      <c r="A17" s="30">
        <v>42955</v>
      </c>
      <c r="B17" s="25">
        <f t="shared" si="10"/>
        <v>2017</v>
      </c>
      <c r="C17" s="21">
        <f t="shared" si="5"/>
        <v>8</v>
      </c>
      <c r="D17" s="9" t="s">
        <v>15</v>
      </c>
      <c r="E17" s="21" t="str">
        <f t="shared" si="0"/>
        <v>F.lli Pedol</v>
      </c>
      <c r="F17" s="21" t="str">
        <f t="shared" si="1"/>
        <v>Conegliano</v>
      </c>
      <c r="G17" s="21" t="str">
        <f t="shared" si="2"/>
        <v>Via Gera 25</v>
      </c>
      <c r="H17" s="21" t="str">
        <f t="shared" si="3"/>
        <v>TV</v>
      </c>
      <c r="I17" s="21" t="str">
        <f t="shared" si="4"/>
        <v>Italia</v>
      </c>
      <c r="J17" s="10">
        <v>6</v>
      </c>
      <c r="K17" s="33" t="s">
        <v>11</v>
      </c>
      <c r="L17" s="10">
        <v>50</v>
      </c>
      <c r="M17" s="26">
        <f t="shared" si="11"/>
        <v>300</v>
      </c>
      <c r="N17" s="35">
        <v>0.15</v>
      </c>
      <c r="O17" s="27">
        <f t="shared" si="12"/>
        <v>45</v>
      </c>
      <c r="P17" s="28">
        <f t="shared" si="13"/>
        <v>345</v>
      </c>
    </row>
    <row r="18" spans="1:16">
      <c r="A18" s="30">
        <v>42864</v>
      </c>
      <c r="B18" s="25">
        <f t="shared" si="10"/>
        <v>2017</v>
      </c>
      <c r="C18" s="21">
        <f t="shared" si="5"/>
        <v>5</v>
      </c>
      <c r="D18" s="9" t="s">
        <v>9</v>
      </c>
      <c r="E18" s="21" t="str">
        <f t="shared" si="0"/>
        <v>Ind. Zanussi</v>
      </c>
      <c r="F18" s="21" t="str">
        <f t="shared" si="1"/>
        <v>Susegana</v>
      </c>
      <c r="G18" s="21" t="str">
        <f t="shared" si="2"/>
        <v>Via caduti sul Lavoto</v>
      </c>
      <c r="H18" s="21" t="str">
        <f t="shared" si="3"/>
        <v>TV</v>
      </c>
      <c r="I18" s="21" t="str">
        <f t="shared" si="4"/>
        <v>Italia</v>
      </c>
      <c r="J18" s="10">
        <v>1</v>
      </c>
      <c r="K18" s="33" t="s">
        <v>11</v>
      </c>
      <c r="L18" s="10">
        <v>675</v>
      </c>
      <c r="M18" s="26">
        <f t="shared" si="11"/>
        <v>675</v>
      </c>
      <c r="N18" s="35">
        <v>0.15</v>
      </c>
      <c r="O18" s="27">
        <f t="shared" si="12"/>
        <v>101.25</v>
      </c>
      <c r="P18" s="28">
        <f t="shared" si="13"/>
        <v>776.25</v>
      </c>
    </row>
    <row r="19" spans="1:16">
      <c r="A19" s="30">
        <v>43081</v>
      </c>
      <c r="B19" s="25">
        <f t="shared" si="10"/>
        <v>2017</v>
      </c>
      <c r="C19" s="21">
        <f t="shared" si="5"/>
        <v>12</v>
      </c>
      <c r="D19" s="9" t="s">
        <v>46</v>
      </c>
      <c r="E19" s="21" t="str">
        <f t="shared" si="0"/>
        <v>Unione Italiana Produttori</v>
      </c>
      <c r="F19" s="21" t="str">
        <f t="shared" si="1"/>
        <v>Roma</v>
      </c>
      <c r="G19" s="21" t="str">
        <f t="shared" si="2"/>
        <v>Via Veneto</v>
      </c>
      <c r="H19" s="21" t="str">
        <f t="shared" si="3"/>
        <v>RM</v>
      </c>
      <c r="I19" s="21" t="str">
        <f t="shared" si="4"/>
        <v>Italia</v>
      </c>
      <c r="J19" s="10">
        <v>5</v>
      </c>
      <c r="K19" s="33" t="s">
        <v>11</v>
      </c>
      <c r="L19" s="10">
        <v>101</v>
      </c>
      <c r="M19" s="26">
        <f t="shared" si="11"/>
        <v>505</v>
      </c>
      <c r="N19" s="35">
        <v>0.15</v>
      </c>
      <c r="O19" s="27">
        <f t="shared" si="12"/>
        <v>75.75</v>
      </c>
      <c r="P19" s="28">
        <f t="shared" si="13"/>
        <v>580.75</v>
      </c>
    </row>
    <row r="20" spans="1:16">
      <c r="A20" s="30">
        <v>43081</v>
      </c>
      <c r="B20" s="25">
        <f t="shared" ref="B20:B61" si="14">IF(A20&lt;&gt;"",YEAR(A20),"")</f>
        <v>2017</v>
      </c>
      <c r="C20" s="21">
        <f t="shared" ref="C20:C61" si="15">IF(A20="","",MONTH(A20))</f>
        <v>12</v>
      </c>
      <c r="D20" s="9" t="s">
        <v>15</v>
      </c>
      <c r="E20" s="21" t="str">
        <f t="shared" si="0"/>
        <v>F.lli Pedol</v>
      </c>
      <c r="F20" s="21" t="str">
        <f t="shared" si="1"/>
        <v>Conegliano</v>
      </c>
      <c r="G20" s="21" t="str">
        <f t="shared" si="2"/>
        <v>Via Gera 25</v>
      </c>
      <c r="H20" s="21" t="str">
        <f t="shared" si="3"/>
        <v>TV</v>
      </c>
      <c r="I20" s="21" t="str">
        <f t="shared" si="4"/>
        <v>Italia</v>
      </c>
      <c r="J20" s="10">
        <v>12</v>
      </c>
      <c r="K20" s="33" t="s">
        <v>11</v>
      </c>
      <c r="L20" s="10">
        <v>45</v>
      </c>
      <c r="M20" s="26">
        <f t="shared" ref="M20:M61" si="16">J20*L20</f>
        <v>540</v>
      </c>
      <c r="N20" s="35">
        <v>0.15</v>
      </c>
      <c r="O20" s="27">
        <f t="shared" ref="O20:O61" si="17">M20*N20</f>
        <v>81</v>
      </c>
      <c r="P20" s="28">
        <f t="shared" ref="P20:P61" si="18">M20+O20</f>
        <v>621</v>
      </c>
    </row>
    <row r="21" spans="1:16">
      <c r="A21" s="29">
        <v>42736</v>
      </c>
      <c r="B21" s="25">
        <f t="shared" si="14"/>
        <v>2017</v>
      </c>
      <c r="C21" s="21">
        <f t="shared" si="15"/>
        <v>1</v>
      </c>
      <c r="D21" s="9" t="s">
        <v>9</v>
      </c>
      <c r="E21" s="21" t="str">
        <f t="shared" si="0"/>
        <v>Ind. Zanussi</v>
      </c>
      <c r="F21" s="21" t="str">
        <f t="shared" si="1"/>
        <v>Susegana</v>
      </c>
      <c r="G21" s="21" t="str">
        <f t="shared" si="2"/>
        <v>Via caduti sul Lavoto</v>
      </c>
      <c r="H21" s="21" t="str">
        <f t="shared" si="3"/>
        <v>TV</v>
      </c>
      <c r="I21" s="21" t="str">
        <f t="shared" si="4"/>
        <v>Italia</v>
      </c>
      <c r="J21" s="10">
        <v>8</v>
      </c>
      <c r="K21" s="33" t="s">
        <v>11</v>
      </c>
      <c r="L21" s="10">
        <v>15</v>
      </c>
      <c r="M21" s="26">
        <f t="shared" si="16"/>
        <v>120</v>
      </c>
      <c r="N21" s="35">
        <v>0.1</v>
      </c>
      <c r="O21" s="27">
        <f t="shared" si="17"/>
        <v>12</v>
      </c>
      <c r="P21" s="28">
        <f t="shared" si="18"/>
        <v>132</v>
      </c>
    </row>
    <row r="22" spans="1:16">
      <c r="A22" s="30">
        <v>42370</v>
      </c>
      <c r="B22" s="25">
        <f t="shared" si="14"/>
        <v>2016</v>
      </c>
      <c r="C22" s="21">
        <f t="shared" si="15"/>
        <v>1</v>
      </c>
      <c r="D22" s="9" t="s">
        <v>46</v>
      </c>
      <c r="E22" s="21" t="str">
        <f t="shared" si="0"/>
        <v>Unione Italiana Produttori</v>
      </c>
      <c r="F22" s="21" t="str">
        <f t="shared" si="1"/>
        <v>Roma</v>
      </c>
      <c r="G22" s="21" t="str">
        <f t="shared" si="2"/>
        <v>Via Veneto</v>
      </c>
      <c r="H22" s="21" t="str">
        <f t="shared" si="3"/>
        <v>RM</v>
      </c>
      <c r="I22" s="21" t="str">
        <f t="shared" si="4"/>
        <v>Italia</v>
      </c>
      <c r="J22" s="10">
        <v>5</v>
      </c>
      <c r="K22" s="33" t="s">
        <v>11</v>
      </c>
      <c r="L22" s="10">
        <v>101</v>
      </c>
      <c r="M22" s="26">
        <f t="shared" si="16"/>
        <v>505</v>
      </c>
      <c r="N22" s="35">
        <v>0.1</v>
      </c>
      <c r="O22" s="27">
        <f t="shared" si="17"/>
        <v>50.5</v>
      </c>
      <c r="P22" s="28">
        <f t="shared" si="18"/>
        <v>555.5</v>
      </c>
    </row>
    <row r="23" spans="1:16">
      <c r="A23" s="30">
        <v>42840</v>
      </c>
      <c r="B23" s="25">
        <f t="shared" si="14"/>
        <v>2017</v>
      </c>
      <c r="C23" s="21">
        <f t="shared" si="15"/>
        <v>4</v>
      </c>
      <c r="D23" s="9" t="s">
        <v>51</v>
      </c>
      <c r="E23" s="21" t="e">
        <f t="shared" si="0"/>
        <v>#N/A</v>
      </c>
      <c r="F23" s="21" t="e">
        <f t="shared" si="1"/>
        <v>#N/A</v>
      </c>
      <c r="G23" s="21" t="e">
        <f t="shared" si="2"/>
        <v>#N/A</v>
      </c>
      <c r="H23" s="21" t="e">
        <f t="shared" si="3"/>
        <v>#N/A</v>
      </c>
      <c r="I23" s="21" t="e">
        <f t="shared" si="4"/>
        <v>#N/A</v>
      </c>
      <c r="J23" s="10">
        <v>1150</v>
      </c>
      <c r="K23" s="33" t="s">
        <v>11</v>
      </c>
      <c r="L23" s="10">
        <v>1.5</v>
      </c>
      <c r="M23" s="26">
        <f t="shared" si="16"/>
        <v>1725</v>
      </c>
      <c r="N23" s="35">
        <v>0.15</v>
      </c>
      <c r="O23" s="27">
        <f t="shared" si="17"/>
        <v>258.75</v>
      </c>
      <c r="P23" s="28">
        <f t="shared" si="18"/>
        <v>1983.75</v>
      </c>
    </row>
    <row r="24" spans="1:16">
      <c r="A24" s="30">
        <v>41796</v>
      </c>
      <c r="B24" s="25">
        <f t="shared" si="14"/>
        <v>2014</v>
      </c>
      <c r="C24" s="21">
        <f t="shared" si="15"/>
        <v>6</v>
      </c>
      <c r="D24" s="9" t="s">
        <v>51</v>
      </c>
      <c r="E24" s="21" t="e">
        <f t="shared" si="0"/>
        <v>#N/A</v>
      </c>
      <c r="F24" s="21" t="e">
        <f t="shared" si="1"/>
        <v>#N/A</v>
      </c>
      <c r="G24" s="21" t="e">
        <f t="shared" si="2"/>
        <v>#N/A</v>
      </c>
      <c r="H24" s="21" t="e">
        <f t="shared" si="3"/>
        <v>#N/A</v>
      </c>
      <c r="I24" s="21" t="e">
        <f t="shared" si="4"/>
        <v>#N/A</v>
      </c>
      <c r="J24" s="10">
        <v>77</v>
      </c>
      <c r="K24" s="33" t="s">
        <v>11</v>
      </c>
      <c r="L24" s="10">
        <v>4</v>
      </c>
      <c r="M24" s="26">
        <f t="shared" si="16"/>
        <v>308</v>
      </c>
      <c r="N24" s="35">
        <v>0.15</v>
      </c>
      <c r="O24" s="27">
        <f t="shared" si="17"/>
        <v>46.199999999999996</v>
      </c>
      <c r="P24" s="28">
        <f t="shared" si="18"/>
        <v>354.2</v>
      </c>
    </row>
    <row r="25" spans="1:16">
      <c r="A25" s="30">
        <v>41372</v>
      </c>
      <c r="B25" s="25">
        <f t="shared" si="14"/>
        <v>2013</v>
      </c>
      <c r="C25" s="21">
        <f t="shared" si="15"/>
        <v>4</v>
      </c>
      <c r="D25" s="8" t="s">
        <v>9</v>
      </c>
      <c r="E25" s="21" t="str">
        <f t="shared" si="0"/>
        <v>Ind. Zanussi</v>
      </c>
      <c r="F25" s="21" t="str">
        <f t="shared" si="1"/>
        <v>Susegana</v>
      </c>
      <c r="G25" s="21" t="str">
        <f t="shared" si="2"/>
        <v>Via caduti sul Lavoto</v>
      </c>
      <c r="H25" s="21" t="str">
        <f t="shared" si="3"/>
        <v>TV</v>
      </c>
      <c r="I25" s="21" t="str">
        <f t="shared" si="4"/>
        <v>Italia</v>
      </c>
      <c r="J25" s="10">
        <v>5</v>
      </c>
      <c r="K25" s="33" t="s">
        <v>11</v>
      </c>
      <c r="L25" s="10">
        <v>99</v>
      </c>
      <c r="M25" s="26">
        <f t="shared" si="16"/>
        <v>495</v>
      </c>
      <c r="N25" s="35">
        <v>0.15</v>
      </c>
      <c r="O25" s="27">
        <f t="shared" si="17"/>
        <v>74.25</v>
      </c>
      <c r="P25" s="28">
        <f t="shared" si="18"/>
        <v>569.25</v>
      </c>
    </row>
    <row r="26" spans="1:16">
      <c r="A26" s="30">
        <v>41639</v>
      </c>
      <c r="B26" s="25">
        <f t="shared" si="14"/>
        <v>2013</v>
      </c>
      <c r="C26" s="21">
        <f t="shared" si="15"/>
        <v>12</v>
      </c>
      <c r="D26" s="9" t="s">
        <v>9</v>
      </c>
      <c r="E26" s="21" t="str">
        <f t="shared" si="0"/>
        <v>Ind. Zanussi</v>
      </c>
      <c r="F26" s="21" t="str">
        <f t="shared" si="1"/>
        <v>Susegana</v>
      </c>
      <c r="G26" s="21" t="str">
        <f t="shared" si="2"/>
        <v>Via caduti sul Lavoto</v>
      </c>
      <c r="H26" s="21" t="str">
        <f t="shared" si="3"/>
        <v>TV</v>
      </c>
      <c r="I26" s="21" t="str">
        <f t="shared" si="4"/>
        <v>Italia</v>
      </c>
      <c r="J26" s="10">
        <v>7</v>
      </c>
      <c r="K26" s="33" t="s">
        <v>11</v>
      </c>
      <c r="L26" s="10">
        <v>2</v>
      </c>
      <c r="M26" s="26">
        <f t="shared" si="16"/>
        <v>14</v>
      </c>
      <c r="N26" s="35">
        <v>0.15</v>
      </c>
      <c r="O26" s="27">
        <f t="shared" si="17"/>
        <v>2.1</v>
      </c>
      <c r="P26" s="28">
        <f t="shared" si="18"/>
        <v>16.100000000000001</v>
      </c>
    </row>
    <row r="27" spans="1:16">
      <c r="A27" s="30">
        <v>42744</v>
      </c>
      <c r="B27" s="25">
        <f t="shared" si="14"/>
        <v>2017</v>
      </c>
      <c r="C27" s="21">
        <f t="shared" si="15"/>
        <v>1</v>
      </c>
      <c r="D27" s="9" t="s">
        <v>15</v>
      </c>
      <c r="E27" s="21" t="str">
        <f t="shared" si="0"/>
        <v>F.lli Pedol</v>
      </c>
      <c r="F27" s="21" t="str">
        <f t="shared" si="1"/>
        <v>Conegliano</v>
      </c>
      <c r="G27" s="21" t="str">
        <f t="shared" si="2"/>
        <v>Via Gera 25</v>
      </c>
      <c r="H27" s="21" t="str">
        <f t="shared" si="3"/>
        <v>TV</v>
      </c>
      <c r="I27" s="21" t="str">
        <f t="shared" si="4"/>
        <v>Italia</v>
      </c>
      <c r="J27" s="10">
        <v>55</v>
      </c>
      <c r="K27" s="33" t="s">
        <v>11</v>
      </c>
      <c r="L27" s="10">
        <v>22</v>
      </c>
      <c r="M27" s="26">
        <f t="shared" si="16"/>
        <v>1210</v>
      </c>
      <c r="N27" s="35">
        <v>0.15</v>
      </c>
      <c r="O27" s="27">
        <f t="shared" si="17"/>
        <v>181.5</v>
      </c>
      <c r="P27" s="28">
        <f t="shared" si="18"/>
        <v>1391.5</v>
      </c>
    </row>
    <row r="28" spans="1:16">
      <c r="A28" s="30">
        <v>42781</v>
      </c>
      <c r="B28" s="25">
        <f t="shared" si="14"/>
        <v>2017</v>
      </c>
      <c r="C28" s="21">
        <f t="shared" si="15"/>
        <v>2</v>
      </c>
      <c r="D28" s="9" t="s">
        <v>17</v>
      </c>
      <c r="E28" s="21" t="str">
        <f t="shared" si="0"/>
        <v>Bosch</v>
      </c>
      <c r="F28" s="21" t="str">
        <f t="shared" si="1"/>
        <v>Monaco</v>
      </c>
      <c r="G28" s="21" t="str">
        <f t="shared" si="2"/>
        <v>Beethoven Straße 33</v>
      </c>
      <c r="H28" s="21">
        <f t="shared" si="3"/>
        <v>0</v>
      </c>
      <c r="I28" s="21" t="str">
        <f t="shared" si="4"/>
        <v>Germania</v>
      </c>
      <c r="J28" s="10">
        <v>21</v>
      </c>
      <c r="K28" s="33" t="s">
        <v>11</v>
      </c>
      <c r="L28" s="10">
        <v>15</v>
      </c>
      <c r="M28" s="26">
        <f t="shared" si="16"/>
        <v>315</v>
      </c>
      <c r="N28" s="35">
        <v>0.15</v>
      </c>
      <c r="O28" s="27">
        <f t="shared" si="17"/>
        <v>47.25</v>
      </c>
      <c r="P28" s="28">
        <f t="shared" si="18"/>
        <v>362.25</v>
      </c>
    </row>
    <row r="29" spans="1:16">
      <c r="A29" s="30">
        <v>42505</v>
      </c>
      <c r="B29" s="25">
        <f t="shared" si="14"/>
        <v>2016</v>
      </c>
      <c r="C29" s="21">
        <f t="shared" si="15"/>
        <v>5</v>
      </c>
      <c r="D29" s="9" t="s">
        <v>41</v>
      </c>
      <c r="E29" s="21" t="str">
        <f t="shared" si="0"/>
        <v>S.M.E.</v>
      </c>
      <c r="F29" s="21" t="str">
        <f t="shared" si="1"/>
        <v>Susegana</v>
      </c>
      <c r="G29" s="21" t="str">
        <f t="shared" si="2"/>
        <v>Via Nazionale 44</v>
      </c>
      <c r="H29" s="21" t="str">
        <f t="shared" si="3"/>
        <v>TV</v>
      </c>
      <c r="I29" s="21" t="str">
        <f t="shared" si="4"/>
        <v>Italia</v>
      </c>
      <c r="J29" s="10">
        <v>33</v>
      </c>
      <c r="K29" s="33" t="s">
        <v>11</v>
      </c>
      <c r="L29" s="10">
        <v>65</v>
      </c>
      <c r="M29" s="26">
        <f t="shared" si="16"/>
        <v>2145</v>
      </c>
      <c r="N29" s="35">
        <v>0.15</v>
      </c>
      <c r="O29" s="27">
        <f t="shared" si="17"/>
        <v>321.75</v>
      </c>
      <c r="P29" s="28">
        <f t="shared" si="18"/>
        <v>2466.75</v>
      </c>
    </row>
    <row r="30" spans="1:16">
      <c r="A30" s="30">
        <v>42850</v>
      </c>
      <c r="B30" s="25">
        <f t="shared" si="14"/>
        <v>2017</v>
      </c>
      <c r="C30" s="21">
        <f t="shared" si="15"/>
        <v>4</v>
      </c>
      <c r="D30" s="9" t="s">
        <v>42</v>
      </c>
      <c r="E30" s="21" t="str">
        <f t="shared" si="0"/>
        <v>Marson attilio &amp; figlio</v>
      </c>
      <c r="F30" s="21" t="str">
        <f t="shared" si="1"/>
        <v>Mogliano</v>
      </c>
      <c r="G30" s="21" t="str">
        <f t="shared" si="2"/>
        <v>Via Garibaldi 55</v>
      </c>
      <c r="H30" s="21" t="str">
        <f t="shared" si="3"/>
        <v>TV</v>
      </c>
      <c r="I30" s="21" t="str">
        <f t="shared" si="4"/>
        <v>Italia</v>
      </c>
      <c r="J30" s="10">
        <v>5</v>
      </c>
      <c r="K30" s="33" t="s">
        <v>11</v>
      </c>
      <c r="L30" s="10">
        <v>2.9</v>
      </c>
      <c r="M30" s="26">
        <f t="shared" si="16"/>
        <v>14.5</v>
      </c>
      <c r="N30" s="35">
        <v>0.15</v>
      </c>
      <c r="O30" s="27">
        <f t="shared" si="17"/>
        <v>2.1749999999999998</v>
      </c>
      <c r="P30" s="28">
        <f t="shared" si="18"/>
        <v>16.675000000000001</v>
      </c>
    </row>
    <row r="31" spans="1:16">
      <c r="A31" s="30">
        <v>41949</v>
      </c>
      <c r="B31" s="25">
        <f t="shared" si="14"/>
        <v>2014</v>
      </c>
      <c r="C31" s="21">
        <f t="shared" si="15"/>
        <v>11</v>
      </c>
      <c r="D31" s="9" t="s">
        <v>9</v>
      </c>
      <c r="E31" s="21" t="str">
        <f t="shared" si="0"/>
        <v>Ind. Zanussi</v>
      </c>
      <c r="F31" s="21" t="str">
        <f t="shared" si="1"/>
        <v>Susegana</v>
      </c>
      <c r="G31" s="21" t="str">
        <f t="shared" si="2"/>
        <v>Via caduti sul Lavoto</v>
      </c>
      <c r="H31" s="21" t="str">
        <f t="shared" si="3"/>
        <v>TV</v>
      </c>
      <c r="I31" s="21" t="str">
        <f t="shared" si="4"/>
        <v>Italia</v>
      </c>
      <c r="J31" s="10">
        <v>15</v>
      </c>
      <c r="K31" s="33" t="s">
        <v>11</v>
      </c>
      <c r="L31" s="10">
        <v>6.32</v>
      </c>
      <c r="M31" s="26">
        <f t="shared" si="16"/>
        <v>94.800000000000011</v>
      </c>
      <c r="N31" s="35">
        <v>0.1</v>
      </c>
      <c r="O31" s="27">
        <f t="shared" si="17"/>
        <v>9.4800000000000022</v>
      </c>
      <c r="P31" s="28">
        <f t="shared" si="18"/>
        <v>104.28000000000002</v>
      </c>
    </row>
    <row r="32" spans="1:16">
      <c r="A32" s="29">
        <v>42736</v>
      </c>
      <c r="B32" s="25">
        <f t="shared" si="14"/>
        <v>2017</v>
      </c>
      <c r="C32" s="21">
        <f t="shared" si="15"/>
        <v>1</v>
      </c>
      <c r="D32" s="9" t="s">
        <v>46</v>
      </c>
      <c r="E32" s="21" t="str">
        <f t="shared" si="0"/>
        <v>Unione Italiana Produttori</v>
      </c>
      <c r="F32" s="21" t="str">
        <f t="shared" si="1"/>
        <v>Roma</v>
      </c>
      <c r="G32" s="21" t="str">
        <f t="shared" si="2"/>
        <v>Via Veneto</v>
      </c>
      <c r="H32" s="21" t="str">
        <f t="shared" si="3"/>
        <v>RM</v>
      </c>
      <c r="I32" s="21" t="str">
        <f t="shared" si="4"/>
        <v>Italia</v>
      </c>
      <c r="J32" s="10">
        <v>25</v>
      </c>
      <c r="K32" s="33" t="s">
        <v>11</v>
      </c>
      <c r="L32" s="10">
        <v>8</v>
      </c>
      <c r="M32" s="26">
        <f t="shared" si="16"/>
        <v>200</v>
      </c>
      <c r="N32" s="35">
        <v>0.15</v>
      </c>
      <c r="O32" s="27">
        <f t="shared" si="17"/>
        <v>30</v>
      </c>
      <c r="P32" s="28">
        <f t="shared" si="18"/>
        <v>230</v>
      </c>
    </row>
    <row r="33" spans="1:16">
      <c r="A33" s="30">
        <v>42370</v>
      </c>
      <c r="B33" s="25">
        <f t="shared" si="14"/>
        <v>2016</v>
      </c>
      <c r="C33" s="21">
        <f t="shared" si="15"/>
        <v>1</v>
      </c>
      <c r="D33" s="9" t="s">
        <v>46</v>
      </c>
      <c r="E33" s="21" t="str">
        <f t="shared" si="0"/>
        <v>Unione Italiana Produttori</v>
      </c>
      <c r="F33" s="21" t="str">
        <f t="shared" si="1"/>
        <v>Roma</v>
      </c>
      <c r="G33" s="21" t="str">
        <f t="shared" si="2"/>
        <v>Via Veneto</v>
      </c>
      <c r="H33" s="21" t="str">
        <f t="shared" si="3"/>
        <v>RM</v>
      </c>
      <c r="I33" s="21" t="str">
        <f t="shared" si="4"/>
        <v>Italia</v>
      </c>
      <c r="J33" s="10">
        <v>35</v>
      </c>
      <c r="K33" s="33" t="s">
        <v>11</v>
      </c>
      <c r="L33" s="10">
        <v>23</v>
      </c>
      <c r="M33" s="26">
        <f t="shared" si="16"/>
        <v>805</v>
      </c>
      <c r="N33" s="35">
        <v>0.15</v>
      </c>
      <c r="O33" s="27">
        <f t="shared" si="17"/>
        <v>120.75</v>
      </c>
      <c r="P33" s="28">
        <f t="shared" si="18"/>
        <v>925.75</v>
      </c>
    </row>
    <row r="34" spans="1:16">
      <c r="A34" s="30">
        <v>42840</v>
      </c>
      <c r="B34" s="25">
        <f t="shared" si="14"/>
        <v>2017</v>
      </c>
      <c r="C34" s="21">
        <f t="shared" si="15"/>
        <v>4</v>
      </c>
      <c r="D34" s="9" t="s">
        <v>15</v>
      </c>
      <c r="E34" s="21" t="str">
        <f t="shared" si="0"/>
        <v>F.lli Pedol</v>
      </c>
      <c r="F34" s="21" t="str">
        <f t="shared" si="1"/>
        <v>Conegliano</v>
      </c>
      <c r="G34" s="21" t="str">
        <f t="shared" si="2"/>
        <v>Via Gera 25</v>
      </c>
      <c r="H34" s="21" t="str">
        <f t="shared" si="3"/>
        <v>TV</v>
      </c>
      <c r="I34" s="21" t="str">
        <f t="shared" si="4"/>
        <v>Italia</v>
      </c>
      <c r="J34" s="10">
        <v>45</v>
      </c>
      <c r="K34" s="33" t="s">
        <v>11</v>
      </c>
      <c r="L34" s="10">
        <v>12</v>
      </c>
      <c r="M34" s="26">
        <f t="shared" si="16"/>
        <v>540</v>
      </c>
      <c r="N34" s="35">
        <v>0.15</v>
      </c>
      <c r="O34" s="27">
        <f t="shared" si="17"/>
        <v>81</v>
      </c>
      <c r="P34" s="28">
        <f t="shared" si="18"/>
        <v>621</v>
      </c>
    </row>
    <row r="35" spans="1:16">
      <c r="A35" s="30">
        <v>41796</v>
      </c>
      <c r="B35" s="25">
        <f t="shared" si="14"/>
        <v>2014</v>
      </c>
      <c r="C35" s="21">
        <f t="shared" si="15"/>
        <v>6</v>
      </c>
      <c r="D35" s="9" t="s">
        <v>15</v>
      </c>
      <c r="E35" s="21" t="str">
        <f t="shared" si="0"/>
        <v>F.lli Pedol</v>
      </c>
      <c r="F35" s="21" t="str">
        <f t="shared" si="1"/>
        <v>Conegliano</v>
      </c>
      <c r="G35" s="21" t="str">
        <f t="shared" si="2"/>
        <v>Via Gera 25</v>
      </c>
      <c r="H35" s="21" t="str">
        <f t="shared" si="3"/>
        <v>TV</v>
      </c>
      <c r="I35" s="21" t="str">
        <f t="shared" si="4"/>
        <v>Italia</v>
      </c>
      <c r="J35" s="10">
        <v>55</v>
      </c>
      <c r="K35" s="33" t="s">
        <v>11</v>
      </c>
      <c r="L35" s="10">
        <v>1.5</v>
      </c>
      <c r="M35" s="26">
        <f t="shared" si="16"/>
        <v>82.5</v>
      </c>
      <c r="N35" s="35">
        <v>0.15</v>
      </c>
      <c r="O35" s="27">
        <f t="shared" si="17"/>
        <v>12.375</v>
      </c>
      <c r="P35" s="28">
        <f t="shared" si="18"/>
        <v>94.875</v>
      </c>
    </row>
    <row r="36" spans="1:16">
      <c r="A36" s="30">
        <v>41372</v>
      </c>
      <c r="B36" s="25">
        <f t="shared" si="14"/>
        <v>2013</v>
      </c>
      <c r="C36" s="21">
        <f t="shared" si="15"/>
        <v>4</v>
      </c>
      <c r="D36" s="9" t="s">
        <v>15</v>
      </c>
      <c r="E36" s="21" t="str">
        <f t="shared" si="0"/>
        <v>F.lli Pedol</v>
      </c>
      <c r="F36" s="21" t="str">
        <f t="shared" si="1"/>
        <v>Conegliano</v>
      </c>
      <c r="G36" s="21" t="str">
        <f t="shared" si="2"/>
        <v>Via Gera 25</v>
      </c>
      <c r="H36" s="21" t="str">
        <f t="shared" si="3"/>
        <v>TV</v>
      </c>
      <c r="I36" s="21" t="str">
        <f t="shared" si="4"/>
        <v>Italia</v>
      </c>
      <c r="J36" s="10">
        <v>65</v>
      </c>
      <c r="K36" s="33" t="s">
        <v>11</v>
      </c>
      <c r="L36" s="10">
        <v>4</v>
      </c>
      <c r="M36" s="26">
        <f t="shared" si="16"/>
        <v>260</v>
      </c>
      <c r="N36" s="35">
        <v>0.15</v>
      </c>
      <c r="O36" s="27">
        <f t="shared" si="17"/>
        <v>39</v>
      </c>
      <c r="P36" s="28">
        <f t="shared" si="18"/>
        <v>299</v>
      </c>
    </row>
    <row r="37" spans="1:16">
      <c r="A37" s="30">
        <v>41639</v>
      </c>
      <c r="B37" s="25">
        <f t="shared" si="14"/>
        <v>2013</v>
      </c>
      <c r="C37" s="21">
        <f t="shared" si="15"/>
        <v>12</v>
      </c>
      <c r="D37" s="9" t="s">
        <v>9</v>
      </c>
      <c r="E37" s="21" t="str">
        <f t="shared" si="0"/>
        <v>Ind. Zanussi</v>
      </c>
      <c r="F37" s="21" t="str">
        <f t="shared" si="1"/>
        <v>Susegana</v>
      </c>
      <c r="G37" s="21" t="str">
        <f t="shared" si="2"/>
        <v>Via caduti sul Lavoto</v>
      </c>
      <c r="H37" s="21" t="str">
        <f t="shared" si="3"/>
        <v>TV</v>
      </c>
      <c r="I37" s="21" t="str">
        <f t="shared" si="4"/>
        <v>Italia</v>
      </c>
      <c r="J37" s="10">
        <v>5</v>
      </c>
      <c r="K37" s="33" t="s">
        <v>11</v>
      </c>
      <c r="L37" s="10">
        <v>1.5</v>
      </c>
      <c r="M37" s="26">
        <f t="shared" si="16"/>
        <v>7.5</v>
      </c>
      <c r="N37" s="35">
        <v>0.15</v>
      </c>
      <c r="O37" s="27">
        <f t="shared" si="17"/>
        <v>1.125</v>
      </c>
      <c r="P37" s="28">
        <f t="shared" si="18"/>
        <v>8.625</v>
      </c>
    </row>
    <row r="38" spans="1:16">
      <c r="A38" s="30">
        <v>42744</v>
      </c>
      <c r="B38" s="25">
        <f t="shared" si="14"/>
        <v>2017</v>
      </c>
      <c r="C38" s="21">
        <f t="shared" si="15"/>
        <v>1</v>
      </c>
      <c r="D38" s="9" t="s">
        <v>46</v>
      </c>
      <c r="E38" s="21" t="str">
        <f t="shared" si="0"/>
        <v>Unione Italiana Produttori</v>
      </c>
      <c r="F38" s="21" t="str">
        <f t="shared" si="1"/>
        <v>Roma</v>
      </c>
      <c r="G38" s="21" t="str">
        <f t="shared" si="2"/>
        <v>Via Veneto</v>
      </c>
      <c r="H38" s="21" t="str">
        <f t="shared" si="3"/>
        <v>RM</v>
      </c>
      <c r="I38" s="21" t="str">
        <f t="shared" si="4"/>
        <v>Italia</v>
      </c>
      <c r="J38" s="10">
        <v>5</v>
      </c>
      <c r="K38" s="33" t="s">
        <v>11</v>
      </c>
      <c r="L38" s="10">
        <v>4</v>
      </c>
      <c r="M38" s="26">
        <f t="shared" si="16"/>
        <v>20</v>
      </c>
      <c r="N38" s="35">
        <v>0.15</v>
      </c>
      <c r="O38" s="27">
        <f t="shared" si="17"/>
        <v>3</v>
      </c>
      <c r="P38" s="28">
        <f t="shared" si="18"/>
        <v>23</v>
      </c>
    </row>
    <row r="39" spans="1:16">
      <c r="A39" s="30">
        <v>42781</v>
      </c>
      <c r="B39" s="25">
        <f t="shared" si="14"/>
        <v>2017</v>
      </c>
      <c r="C39" s="21">
        <f t="shared" si="15"/>
        <v>2</v>
      </c>
      <c r="D39" s="9" t="s">
        <v>15</v>
      </c>
      <c r="E39" s="21" t="str">
        <f t="shared" si="0"/>
        <v>F.lli Pedol</v>
      </c>
      <c r="F39" s="21" t="str">
        <f t="shared" si="1"/>
        <v>Conegliano</v>
      </c>
      <c r="G39" s="21" t="str">
        <f t="shared" si="2"/>
        <v>Via Gera 25</v>
      </c>
      <c r="H39" s="21" t="str">
        <f t="shared" si="3"/>
        <v>TV</v>
      </c>
      <c r="I39" s="21" t="str">
        <f t="shared" si="4"/>
        <v>Italia</v>
      </c>
      <c r="J39" s="10">
        <v>5</v>
      </c>
      <c r="K39" s="33" t="s">
        <v>11</v>
      </c>
      <c r="L39" s="10">
        <v>99</v>
      </c>
      <c r="M39" s="26">
        <f t="shared" si="16"/>
        <v>495</v>
      </c>
      <c r="N39" s="35">
        <v>0.15</v>
      </c>
      <c r="O39" s="27">
        <f t="shared" si="17"/>
        <v>74.25</v>
      </c>
      <c r="P39" s="28">
        <f t="shared" si="18"/>
        <v>569.25</v>
      </c>
    </row>
    <row r="40" spans="1:16">
      <c r="A40" s="30">
        <v>42505</v>
      </c>
      <c r="B40" s="25">
        <f t="shared" si="14"/>
        <v>2016</v>
      </c>
      <c r="C40" s="21">
        <f t="shared" si="15"/>
        <v>5</v>
      </c>
      <c r="D40" s="9" t="s">
        <v>9</v>
      </c>
      <c r="E40" s="21" t="str">
        <f t="shared" si="0"/>
        <v>Ind. Zanussi</v>
      </c>
      <c r="F40" s="21" t="str">
        <f t="shared" si="1"/>
        <v>Susegana</v>
      </c>
      <c r="G40" s="21" t="str">
        <f t="shared" si="2"/>
        <v>Via caduti sul Lavoto</v>
      </c>
      <c r="H40" s="21" t="str">
        <f t="shared" si="3"/>
        <v>TV</v>
      </c>
      <c r="I40" s="21" t="str">
        <f t="shared" si="4"/>
        <v>Italia</v>
      </c>
      <c r="J40" s="10">
        <v>5</v>
      </c>
      <c r="K40" s="33" t="s">
        <v>11</v>
      </c>
      <c r="L40" s="10">
        <v>2</v>
      </c>
      <c r="M40" s="26">
        <f t="shared" si="16"/>
        <v>10</v>
      </c>
      <c r="N40" s="35">
        <v>0.15</v>
      </c>
      <c r="O40" s="27">
        <f t="shared" si="17"/>
        <v>1.5</v>
      </c>
      <c r="P40" s="28">
        <f t="shared" si="18"/>
        <v>11.5</v>
      </c>
    </row>
    <row r="41" spans="1:16">
      <c r="A41" s="30">
        <v>42850</v>
      </c>
      <c r="B41" s="25">
        <f t="shared" si="14"/>
        <v>2017</v>
      </c>
      <c r="C41" s="21">
        <f t="shared" si="15"/>
        <v>4</v>
      </c>
      <c r="D41" s="9" t="s">
        <v>42</v>
      </c>
      <c r="E41" s="21" t="str">
        <f t="shared" si="0"/>
        <v>Marson attilio &amp; figlio</v>
      </c>
      <c r="F41" s="21" t="str">
        <f t="shared" si="1"/>
        <v>Mogliano</v>
      </c>
      <c r="G41" s="21" t="str">
        <f t="shared" si="2"/>
        <v>Via Garibaldi 55</v>
      </c>
      <c r="H41" s="21" t="str">
        <f t="shared" si="3"/>
        <v>TV</v>
      </c>
      <c r="I41" s="21" t="str">
        <f t="shared" si="4"/>
        <v>Italia</v>
      </c>
      <c r="J41" s="10">
        <v>5</v>
      </c>
      <c r="K41" s="33" t="s">
        <v>11</v>
      </c>
      <c r="L41" s="10">
        <v>22</v>
      </c>
      <c r="M41" s="26">
        <f t="shared" si="16"/>
        <v>110</v>
      </c>
      <c r="N41" s="35">
        <v>0.15</v>
      </c>
      <c r="O41" s="27">
        <f t="shared" si="17"/>
        <v>16.5</v>
      </c>
      <c r="P41" s="28">
        <f t="shared" si="18"/>
        <v>126.5</v>
      </c>
    </row>
    <row r="42" spans="1:16">
      <c r="A42" s="30">
        <v>41949</v>
      </c>
      <c r="B42" s="25">
        <f t="shared" si="14"/>
        <v>2014</v>
      </c>
      <c r="C42" s="21">
        <f t="shared" si="15"/>
        <v>11</v>
      </c>
      <c r="D42" s="9" t="s">
        <v>9</v>
      </c>
      <c r="E42" s="21" t="str">
        <f t="shared" si="0"/>
        <v>Ind. Zanussi</v>
      </c>
      <c r="F42" s="21" t="str">
        <f t="shared" si="1"/>
        <v>Susegana</v>
      </c>
      <c r="G42" s="21" t="str">
        <f t="shared" si="2"/>
        <v>Via caduti sul Lavoto</v>
      </c>
      <c r="H42" s="21" t="str">
        <f t="shared" si="3"/>
        <v>TV</v>
      </c>
      <c r="I42" s="21" t="str">
        <f t="shared" si="4"/>
        <v>Italia</v>
      </c>
      <c r="J42" s="10">
        <v>5</v>
      </c>
      <c r="K42" s="33" t="s">
        <v>11</v>
      </c>
      <c r="L42" s="10">
        <v>1.5</v>
      </c>
      <c r="M42" s="26">
        <f t="shared" si="16"/>
        <v>7.5</v>
      </c>
      <c r="N42" s="35">
        <v>0.14000000000000001</v>
      </c>
      <c r="O42" s="27">
        <f t="shared" si="17"/>
        <v>1.05</v>
      </c>
      <c r="P42" s="28">
        <f t="shared" si="18"/>
        <v>8.5500000000000007</v>
      </c>
    </row>
    <row r="43" spans="1:16">
      <c r="A43" s="30">
        <v>42955</v>
      </c>
      <c r="B43" s="25">
        <f t="shared" si="14"/>
        <v>2017</v>
      </c>
      <c r="C43" s="21">
        <f t="shared" si="15"/>
        <v>8</v>
      </c>
      <c r="D43" s="9" t="s">
        <v>46</v>
      </c>
      <c r="E43" s="21" t="str">
        <f t="shared" si="0"/>
        <v>Unione Italiana Produttori</v>
      </c>
      <c r="F43" s="21" t="str">
        <f t="shared" si="1"/>
        <v>Roma</v>
      </c>
      <c r="G43" s="21" t="str">
        <f t="shared" si="2"/>
        <v>Via Veneto</v>
      </c>
      <c r="H43" s="21" t="str">
        <f t="shared" si="3"/>
        <v>RM</v>
      </c>
      <c r="I43" s="21" t="str">
        <f t="shared" si="4"/>
        <v>Italia</v>
      </c>
      <c r="J43" s="10">
        <v>5</v>
      </c>
      <c r="K43" s="33" t="s">
        <v>11</v>
      </c>
      <c r="L43" s="10">
        <v>4</v>
      </c>
      <c r="M43" s="26">
        <f t="shared" si="16"/>
        <v>20</v>
      </c>
      <c r="N43" s="35">
        <v>0.15</v>
      </c>
      <c r="O43" s="27">
        <f t="shared" si="17"/>
        <v>3</v>
      </c>
      <c r="P43" s="28">
        <f t="shared" si="18"/>
        <v>23</v>
      </c>
    </row>
    <row r="44" spans="1:16">
      <c r="A44" s="30">
        <v>42864</v>
      </c>
      <c r="B44" s="25">
        <f t="shared" si="14"/>
        <v>2017</v>
      </c>
      <c r="C44" s="21">
        <f t="shared" si="15"/>
        <v>5</v>
      </c>
      <c r="D44" s="9" t="s">
        <v>46</v>
      </c>
      <c r="E44" s="21" t="str">
        <f t="shared" si="0"/>
        <v>Unione Italiana Produttori</v>
      </c>
      <c r="F44" s="21" t="str">
        <f t="shared" si="1"/>
        <v>Roma</v>
      </c>
      <c r="G44" s="21" t="str">
        <f t="shared" si="2"/>
        <v>Via Veneto</v>
      </c>
      <c r="H44" s="21" t="str">
        <f t="shared" si="3"/>
        <v>RM</v>
      </c>
      <c r="I44" s="21" t="str">
        <f t="shared" si="4"/>
        <v>Italia</v>
      </c>
      <c r="J44" s="10">
        <v>5</v>
      </c>
      <c r="K44" s="33" t="s">
        <v>11</v>
      </c>
      <c r="L44" s="10">
        <v>99</v>
      </c>
      <c r="M44" s="26">
        <f t="shared" si="16"/>
        <v>495</v>
      </c>
      <c r="N44" s="35">
        <v>0.15</v>
      </c>
      <c r="O44" s="27">
        <f t="shared" si="17"/>
        <v>74.25</v>
      </c>
      <c r="P44" s="28">
        <f t="shared" si="18"/>
        <v>569.25</v>
      </c>
    </row>
    <row r="45" spans="1:16">
      <c r="A45" s="29">
        <v>42736</v>
      </c>
      <c r="B45" s="25">
        <f t="shared" si="14"/>
        <v>2017</v>
      </c>
      <c r="C45" s="21">
        <f t="shared" si="15"/>
        <v>1</v>
      </c>
      <c r="D45" s="9" t="s">
        <v>15</v>
      </c>
      <c r="E45" s="21" t="str">
        <f t="shared" si="0"/>
        <v>F.lli Pedol</v>
      </c>
      <c r="F45" s="21" t="str">
        <f t="shared" si="1"/>
        <v>Conegliano</v>
      </c>
      <c r="G45" s="21" t="str">
        <f t="shared" si="2"/>
        <v>Via Gera 25</v>
      </c>
      <c r="H45" s="21" t="str">
        <f t="shared" si="3"/>
        <v>TV</v>
      </c>
      <c r="I45" s="21" t="str">
        <f t="shared" si="4"/>
        <v>Italia</v>
      </c>
      <c r="J45" s="10">
        <v>5</v>
      </c>
      <c r="K45" s="33" t="s">
        <v>11</v>
      </c>
      <c r="L45" s="10">
        <v>2</v>
      </c>
      <c r="M45" s="26">
        <f t="shared" si="16"/>
        <v>10</v>
      </c>
      <c r="N45" s="35">
        <v>0.15</v>
      </c>
      <c r="O45" s="27">
        <f t="shared" si="17"/>
        <v>1.5</v>
      </c>
      <c r="P45" s="28">
        <f t="shared" si="18"/>
        <v>11.5</v>
      </c>
    </row>
    <row r="46" spans="1:16">
      <c r="A46" s="30">
        <v>42370</v>
      </c>
      <c r="B46" s="25">
        <f t="shared" si="14"/>
        <v>2016</v>
      </c>
      <c r="C46" s="21">
        <f t="shared" si="15"/>
        <v>1</v>
      </c>
      <c r="D46" s="9" t="s">
        <v>15</v>
      </c>
      <c r="E46" s="21" t="str">
        <f t="shared" si="0"/>
        <v>F.lli Pedol</v>
      </c>
      <c r="F46" s="21" t="str">
        <f t="shared" si="1"/>
        <v>Conegliano</v>
      </c>
      <c r="G46" s="21" t="str">
        <f t="shared" si="2"/>
        <v>Via Gera 25</v>
      </c>
      <c r="H46" s="21" t="str">
        <f t="shared" si="3"/>
        <v>TV</v>
      </c>
      <c r="I46" s="21" t="str">
        <f t="shared" si="4"/>
        <v>Italia</v>
      </c>
      <c r="J46" s="10">
        <v>5</v>
      </c>
      <c r="K46" s="33" t="s">
        <v>11</v>
      </c>
      <c r="L46" s="10">
        <v>22</v>
      </c>
      <c r="M46" s="26">
        <f t="shared" si="16"/>
        <v>110</v>
      </c>
      <c r="N46" s="35">
        <v>0.15</v>
      </c>
      <c r="O46" s="27">
        <f t="shared" si="17"/>
        <v>16.5</v>
      </c>
      <c r="P46" s="28">
        <f t="shared" si="18"/>
        <v>126.5</v>
      </c>
    </row>
    <row r="47" spans="1:16">
      <c r="A47" s="30">
        <v>42840</v>
      </c>
      <c r="B47" s="25">
        <f t="shared" si="14"/>
        <v>2017</v>
      </c>
      <c r="C47" s="21">
        <f t="shared" si="15"/>
        <v>4</v>
      </c>
      <c r="D47" s="9" t="s">
        <v>15</v>
      </c>
      <c r="E47" s="21" t="str">
        <f t="shared" si="0"/>
        <v>F.lli Pedol</v>
      </c>
      <c r="F47" s="21" t="str">
        <f t="shared" si="1"/>
        <v>Conegliano</v>
      </c>
      <c r="G47" s="21" t="str">
        <f t="shared" si="2"/>
        <v>Via Gera 25</v>
      </c>
      <c r="H47" s="21" t="str">
        <f t="shared" si="3"/>
        <v>TV</v>
      </c>
      <c r="I47" s="21" t="str">
        <f t="shared" si="4"/>
        <v>Italia</v>
      </c>
      <c r="J47" s="10">
        <v>5</v>
      </c>
      <c r="K47" s="33" t="s">
        <v>11</v>
      </c>
      <c r="L47" s="10">
        <v>15</v>
      </c>
      <c r="M47" s="26">
        <f t="shared" si="16"/>
        <v>75</v>
      </c>
      <c r="N47" s="35">
        <v>0.15</v>
      </c>
      <c r="O47" s="27">
        <f t="shared" si="17"/>
        <v>11.25</v>
      </c>
      <c r="P47" s="28">
        <f t="shared" si="18"/>
        <v>86.25</v>
      </c>
    </row>
    <row r="48" spans="1:16">
      <c r="A48" s="30">
        <v>41796</v>
      </c>
      <c r="B48" s="25">
        <f t="shared" si="14"/>
        <v>2014</v>
      </c>
      <c r="C48" s="21">
        <f t="shared" si="15"/>
        <v>6</v>
      </c>
      <c r="D48" s="9" t="s">
        <v>9</v>
      </c>
      <c r="E48" s="21" t="str">
        <f t="shared" si="0"/>
        <v>Ind. Zanussi</v>
      </c>
      <c r="F48" s="21" t="str">
        <f t="shared" si="1"/>
        <v>Susegana</v>
      </c>
      <c r="G48" s="21" t="str">
        <f t="shared" si="2"/>
        <v>Via caduti sul Lavoto</v>
      </c>
      <c r="H48" s="21" t="str">
        <f t="shared" si="3"/>
        <v>TV</v>
      </c>
      <c r="I48" s="21" t="str">
        <f t="shared" si="4"/>
        <v>Italia</v>
      </c>
      <c r="J48" s="10">
        <v>5</v>
      </c>
      <c r="K48" s="33" t="s">
        <v>11</v>
      </c>
      <c r="L48" s="10">
        <v>65</v>
      </c>
      <c r="M48" s="26">
        <f t="shared" si="16"/>
        <v>325</v>
      </c>
      <c r="N48" s="35">
        <v>0.15</v>
      </c>
      <c r="O48" s="27">
        <f t="shared" si="17"/>
        <v>48.75</v>
      </c>
      <c r="P48" s="28">
        <f t="shared" si="18"/>
        <v>373.75</v>
      </c>
    </row>
    <row r="49" spans="1:16">
      <c r="A49" s="30">
        <v>41372</v>
      </c>
      <c r="B49" s="25">
        <f t="shared" si="14"/>
        <v>2013</v>
      </c>
      <c r="C49" s="21">
        <f t="shared" si="15"/>
        <v>4</v>
      </c>
      <c r="D49" s="9" t="s">
        <v>46</v>
      </c>
      <c r="E49" s="21" t="str">
        <f t="shared" si="0"/>
        <v>Unione Italiana Produttori</v>
      </c>
      <c r="F49" s="21" t="str">
        <f t="shared" si="1"/>
        <v>Roma</v>
      </c>
      <c r="G49" s="21" t="str">
        <f t="shared" si="2"/>
        <v>Via Veneto</v>
      </c>
      <c r="H49" s="21" t="str">
        <f t="shared" si="3"/>
        <v>RM</v>
      </c>
      <c r="I49" s="21" t="str">
        <f t="shared" si="4"/>
        <v>Italia</v>
      </c>
      <c r="J49" s="10">
        <v>5</v>
      </c>
      <c r="K49" s="33" t="s">
        <v>11</v>
      </c>
      <c r="L49" s="10">
        <v>101</v>
      </c>
      <c r="M49" s="26">
        <f t="shared" si="16"/>
        <v>505</v>
      </c>
      <c r="N49" s="35">
        <v>0.15</v>
      </c>
      <c r="O49" s="27">
        <f t="shared" si="17"/>
        <v>75.75</v>
      </c>
      <c r="P49" s="28">
        <f t="shared" si="18"/>
        <v>580.75</v>
      </c>
    </row>
    <row r="50" spans="1:16">
      <c r="A50" s="30">
        <v>41639</v>
      </c>
      <c r="B50" s="25">
        <f t="shared" si="14"/>
        <v>2013</v>
      </c>
      <c r="C50" s="21">
        <f t="shared" si="15"/>
        <v>12</v>
      </c>
      <c r="D50" s="9" t="s">
        <v>15</v>
      </c>
      <c r="E50" s="21" t="str">
        <f t="shared" si="0"/>
        <v>F.lli Pedol</v>
      </c>
      <c r="F50" s="21" t="str">
        <f t="shared" si="1"/>
        <v>Conegliano</v>
      </c>
      <c r="G50" s="21" t="str">
        <f t="shared" si="2"/>
        <v>Via Gera 25</v>
      </c>
      <c r="H50" s="21" t="str">
        <f t="shared" si="3"/>
        <v>TV</v>
      </c>
      <c r="I50" s="21" t="str">
        <f t="shared" si="4"/>
        <v>Italia</v>
      </c>
      <c r="J50" s="10">
        <v>5</v>
      </c>
      <c r="K50" s="33" t="s">
        <v>11</v>
      </c>
      <c r="L50" s="10">
        <v>101</v>
      </c>
      <c r="M50" s="26">
        <f t="shared" si="16"/>
        <v>505</v>
      </c>
      <c r="N50" s="35">
        <v>0.15</v>
      </c>
      <c r="O50" s="27">
        <f t="shared" si="17"/>
        <v>75.75</v>
      </c>
      <c r="P50" s="28">
        <f t="shared" si="18"/>
        <v>580.75</v>
      </c>
    </row>
    <row r="51" spans="1:16">
      <c r="A51" s="30">
        <v>42744</v>
      </c>
      <c r="B51" s="25">
        <f t="shared" si="14"/>
        <v>2017</v>
      </c>
      <c r="C51" s="21">
        <f t="shared" si="15"/>
        <v>1</v>
      </c>
      <c r="D51" s="9" t="s">
        <v>9</v>
      </c>
      <c r="E51" s="21" t="str">
        <f t="shared" si="0"/>
        <v>Ind. Zanussi</v>
      </c>
      <c r="F51" s="21" t="str">
        <f t="shared" si="1"/>
        <v>Susegana</v>
      </c>
      <c r="G51" s="21" t="str">
        <f t="shared" si="2"/>
        <v>Via caduti sul Lavoto</v>
      </c>
      <c r="H51" s="21" t="str">
        <f t="shared" si="3"/>
        <v>TV</v>
      </c>
      <c r="I51" s="21" t="str">
        <f t="shared" si="4"/>
        <v>Italia</v>
      </c>
      <c r="J51" s="10">
        <v>5</v>
      </c>
      <c r="K51" s="33" t="s">
        <v>11</v>
      </c>
      <c r="L51" s="10">
        <v>1.5</v>
      </c>
      <c r="M51" s="26">
        <f t="shared" si="16"/>
        <v>7.5</v>
      </c>
      <c r="N51" s="35">
        <v>0.15</v>
      </c>
      <c r="O51" s="27">
        <f t="shared" si="17"/>
        <v>1.125</v>
      </c>
      <c r="P51" s="28">
        <f t="shared" si="18"/>
        <v>8.625</v>
      </c>
    </row>
    <row r="52" spans="1:16">
      <c r="A52" s="30">
        <v>42781</v>
      </c>
      <c r="B52" s="25">
        <f t="shared" si="14"/>
        <v>2017</v>
      </c>
      <c r="C52" s="21">
        <f t="shared" si="15"/>
        <v>2</v>
      </c>
      <c r="D52" s="9" t="s">
        <v>46</v>
      </c>
      <c r="E52" s="21" t="str">
        <f t="shared" si="0"/>
        <v>Unione Italiana Produttori</v>
      </c>
      <c r="F52" s="21" t="str">
        <f t="shared" si="1"/>
        <v>Roma</v>
      </c>
      <c r="G52" s="21" t="str">
        <f t="shared" si="2"/>
        <v>Via Veneto</v>
      </c>
      <c r="H52" s="21" t="str">
        <f t="shared" si="3"/>
        <v>RM</v>
      </c>
      <c r="I52" s="21" t="str">
        <f t="shared" si="4"/>
        <v>Italia</v>
      </c>
      <c r="J52" s="10">
        <v>5</v>
      </c>
      <c r="K52" s="33" t="s">
        <v>11</v>
      </c>
      <c r="L52" s="10">
        <v>4</v>
      </c>
      <c r="M52" s="26">
        <f t="shared" si="16"/>
        <v>20</v>
      </c>
      <c r="N52" s="35">
        <v>0.15</v>
      </c>
      <c r="O52" s="27">
        <f t="shared" si="17"/>
        <v>3</v>
      </c>
      <c r="P52" s="28">
        <f t="shared" si="18"/>
        <v>23</v>
      </c>
    </row>
    <row r="53" spans="1:16">
      <c r="A53" s="30">
        <v>42505</v>
      </c>
      <c r="B53" s="25">
        <f t="shared" si="14"/>
        <v>2016</v>
      </c>
      <c r="C53" s="21">
        <f t="shared" si="15"/>
        <v>5</v>
      </c>
      <c r="D53" s="9" t="s">
        <v>46</v>
      </c>
      <c r="E53" s="21" t="str">
        <f t="shared" si="0"/>
        <v>Unione Italiana Produttori</v>
      </c>
      <c r="F53" s="21" t="str">
        <f t="shared" si="1"/>
        <v>Roma</v>
      </c>
      <c r="G53" s="21" t="str">
        <f t="shared" si="2"/>
        <v>Via Veneto</v>
      </c>
      <c r="H53" s="21" t="str">
        <f t="shared" si="3"/>
        <v>RM</v>
      </c>
      <c r="I53" s="21" t="str">
        <f t="shared" si="4"/>
        <v>Italia</v>
      </c>
      <c r="J53" s="10">
        <v>5</v>
      </c>
      <c r="K53" s="33" t="s">
        <v>11</v>
      </c>
      <c r="L53" s="10">
        <v>99</v>
      </c>
      <c r="M53" s="26">
        <f t="shared" si="16"/>
        <v>495</v>
      </c>
      <c r="N53" s="35">
        <v>0.15</v>
      </c>
      <c r="O53" s="27">
        <f t="shared" si="17"/>
        <v>74.25</v>
      </c>
      <c r="P53" s="28">
        <f t="shared" si="18"/>
        <v>569.25</v>
      </c>
    </row>
    <row r="54" spans="1:16">
      <c r="A54" s="30">
        <v>42850</v>
      </c>
      <c r="B54" s="25">
        <f t="shared" si="14"/>
        <v>2017</v>
      </c>
      <c r="C54" s="21">
        <f t="shared" si="15"/>
        <v>4</v>
      </c>
      <c r="D54" s="9" t="s">
        <v>42</v>
      </c>
      <c r="E54" s="21" t="str">
        <f t="shared" si="0"/>
        <v>Marson attilio &amp; figlio</v>
      </c>
      <c r="F54" s="21" t="str">
        <f t="shared" si="1"/>
        <v>Mogliano</v>
      </c>
      <c r="G54" s="21" t="str">
        <f t="shared" si="2"/>
        <v>Via Garibaldi 55</v>
      </c>
      <c r="H54" s="21" t="str">
        <f t="shared" si="3"/>
        <v>TV</v>
      </c>
      <c r="I54" s="21" t="str">
        <f t="shared" si="4"/>
        <v>Italia</v>
      </c>
      <c r="J54" s="10">
        <v>5</v>
      </c>
      <c r="K54" s="33" t="s">
        <v>11</v>
      </c>
      <c r="L54" s="10">
        <v>2</v>
      </c>
      <c r="M54" s="26">
        <f t="shared" si="16"/>
        <v>10</v>
      </c>
      <c r="N54" s="35">
        <v>0.15</v>
      </c>
      <c r="O54" s="27">
        <f t="shared" si="17"/>
        <v>1.5</v>
      </c>
      <c r="P54" s="28">
        <f t="shared" si="18"/>
        <v>11.5</v>
      </c>
    </row>
    <row r="55" spans="1:16">
      <c r="A55" s="30">
        <v>41949</v>
      </c>
      <c r="B55" s="25">
        <f t="shared" si="14"/>
        <v>2014</v>
      </c>
      <c r="C55" s="21">
        <f t="shared" si="15"/>
        <v>11</v>
      </c>
      <c r="D55" s="9" t="s">
        <v>9</v>
      </c>
      <c r="E55" s="21" t="str">
        <f t="shared" si="0"/>
        <v>Ind. Zanussi</v>
      </c>
      <c r="F55" s="21" t="str">
        <f t="shared" si="1"/>
        <v>Susegana</v>
      </c>
      <c r="G55" s="21" t="str">
        <f t="shared" si="2"/>
        <v>Via caduti sul Lavoto</v>
      </c>
      <c r="H55" s="21" t="str">
        <f t="shared" si="3"/>
        <v>TV</v>
      </c>
      <c r="I55" s="21" t="str">
        <f t="shared" si="4"/>
        <v>Italia</v>
      </c>
      <c r="J55" s="10">
        <v>5</v>
      </c>
      <c r="K55" s="33" t="s">
        <v>11</v>
      </c>
      <c r="L55" s="10">
        <v>22</v>
      </c>
      <c r="M55" s="26">
        <f t="shared" si="16"/>
        <v>110</v>
      </c>
      <c r="N55" s="35">
        <v>0.15</v>
      </c>
      <c r="O55" s="27">
        <f t="shared" si="17"/>
        <v>16.5</v>
      </c>
      <c r="P55" s="28">
        <f t="shared" si="18"/>
        <v>126.5</v>
      </c>
    </row>
    <row r="56" spans="1:16">
      <c r="A56" s="30">
        <v>42955</v>
      </c>
      <c r="B56" s="25">
        <f t="shared" si="14"/>
        <v>2017</v>
      </c>
      <c r="C56" s="21">
        <f t="shared" si="15"/>
        <v>8</v>
      </c>
      <c r="D56" s="9" t="s">
        <v>46</v>
      </c>
      <c r="E56" s="21" t="str">
        <f t="shared" si="0"/>
        <v>Unione Italiana Produttori</v>
      </c>
      <c r="F56" s="21" t="str">
        <f t="shared" si="1"/>
        <v>Roma</v>
      </c>
      <c r="G56" s="21" t="str">
        <f t="shared" si="2"/>
        <v>Via Veneto</v>
      </c>
      <c r="H56" s="21" t="str">
        <f t="shared" si="3"/>
        <v>RM</v>
      </c>
      <c r="I56" s="21" t="str">
        <f t="shared" si="4"/>
        <v>Italia</v>
      </c>
      <c r="J56" s="10">
        <v>5</v>
      </c>
      <c r="K56" s="33" t="s">
        <v>11</v>
      </c>
      <c r="L56" s="10">
        <v>15</v>
      </c>
      <c r="M56" s="26">
        <f t="shared" si="16"/>
        <v>75</v>
      </c>
      <c r="N56" s="35">
        <v>0.15</v>
      </c>
      <c r="O56" s="27">
        <f t="shared" si="17"/>
        <v>11.25</v>
      </c>
      <c r="P56" s="28">
        <f t="shared" si="18"/>
        <v>86.25</v>
      </c>
    </row>
    <row r="57" spans="1:16">
      <c r="A57" s="30">
        <v>42864</v>
      </c>
      <c r="B57" s="25">
        <f t="shared" si="14"/>
        <v>2017</v>
      </c>
      <c r="C57" s="21">
        <f t="shared" si="15"/>
        <v>5</v>
      </c>
      <c r="D57" s="9" t="s">
        <v>46</v>
      </c>
      <c r="E57" s="21" t="str">
        <f t="shared" si="0"/>
        <v>Unione Italiana Produttori</v>
      </c>
      <c r="F57" s="21" t="str">
        <f t="shared" si="1"/>
        <v>Roma</v>
      </c>
      <c r="G57" s="21" t="str">
        <f t="shared" si="2"/>
        <v>Via Veneto</v>
      </c>
      <c r="H57" s="21" t="str">
        <f t="shared" si="3"/>
        <v>RM</v>
      </c>
      <c r="I57" s="21" t="str">
        <f t="shared" si="4"/>
        <v>Italia</v>
      </c>
      <c r="J57" s="10">
        <v>5</v>
      </c>
      <c r="K57" s="33" t="s">
        <v>11</v>
      </c>
      <c r="L57" s="10">
        <v>65</v>
      </c>
      <c r="M57" s="26">
        <f t="shared" si="16"/>
        <v>325</v>
      </c>
      <c r="N57" s="35">
        <v>0.15</v>
      </c>
      <c r="O57" s="27">
        <f t="shared" si="17"/>
        <v>48.75</v>
      </c>
      <c r="P57" s="28">
        <f t="shared" si="18"/>
        <v>373.75</v>
      </c>
    </row>
    <row r="58" spans="1:16">
      <c r="A58" s="30">
        <v>43081</v>
      </c>
      <c r="B58" s="25">
        <f t="shared" si="14"/>
        <v>2017</v>
      </c>
      <c r="C58" s="21">
        <f t="shared" si="15"/>
        <v>12</v>
      </c>
      <c r="D58" s="9" t="s">
        <v>15</v>
      </c>
      <c r="E58" s="21" t="str">
        <f t="shared" si="0"/>
        <v>F.lli Pedol</v>
      </c>
      <c r="F58" s="21" t="str">
        <f t="shared" si="1"/>
        <v>Conegliano</v>
      </c>
      <c r="G58" s="21" t="str">
        <f t="shared" si="2"/>
        <v>Via Gera 25</v>
      </c>
      <c r="H58" s="21" t="str">
        <f t="shared" si="3"/>
        <v>TV</v>
      </c>
      <c r="I58" s="21" t="str">
        <f t="shared" si="4"/>
        <v>Italia</v>
      </c>
      <c r="J58" s="10">
        <v>5</v>
      </c>
      <c r="K58" s="33" t="s">
        <v>11</v>
      </c>
      <c r="L58" s="10">
        <v>101</v>
      </c>
      <c r="M58" s="26">
        <f t="shared" si="16"/>
        <v>505</v>
      </c>
      <c r="N58" s="35">
        <v>0.15</v>
      </c>
      <c r="O58" s="27">
        <f t="shared" si="17"/>
        <v>75.75</v>
      </c>
      <c r="P58" s="28">
        <f t="shared" si="18"/>
        <v>580.75</v>
      </c>
    </row>
    <row r="59" spans="1:16">
      <c r="A59" s="30">
        <v>43081</v>
      </c>
      <c r="B59" s="25">
        <f t="shared" si="14"/>
        <v>2017</v>
      </c>
      <c r="C59" s="21">
        <f t="shared" si="15"/>
        <v>12</v>
      </c>
      <c r="D59" s="9" t="s">
        <v>15</v>
      </c>
      <c r="E59" s="21" t="str">
        <f t="shared" si="0"/>
        <v>F.lli Pedol</v>
      </c>
      <c r="F59" s="21" t="str">
        <f t="shared" si="1"/>
        <v>Conegliano</v>
      </c>
      <c r="G59" s="21" t="str">
        <f t="shared" si="2"/>
        <v>Via Gera 25</v>
      </c>
      <c r="H59" s="21" t="str">
        <f t="shared" si="3"/>
        <v>TV</v>
      </c>
      <c r="I59" s="21" t="str">
        <f t="shared" si="4"/>
        <v>Italia</v>
      </c>
      <c r="J59" s="10">
        <v>5</v>
      </c>
      <c r="K59" s="33" t="s">
        <v>11</v>
      </c>
      <c r="L59" s="10">
        <v>2</v>
      </c>
      <c r="M59" s="26">
        <f t="shared" si="16"/>
        <v>10</v>
      </c>
      <c r="N59" s="35">
        <v>0.15</v>
      </c>
      <c r="O59" s="27">
        <f t="shared" si="17"/>
        <v>1.5</v>
      </c>
      <c r="P59" s="28">
        <f t="shared" si="18"/>
        <v>11.5</v>
      </c>
    </row>
    <row r="60" spans="1:16">
      <c r="A60" s="30">
        <v>42840</v>
      </c>
      <c r="B60" s="25">
        <f t="shared" si="14"/>
        <v>2017</v>
      </c>
      <c r="C60" s="21">
        <f t="shared" si="15"/>
        <v>4</v>
      </c>
      <c r="D60" s="9" t="s">
        <v>46</v>
      </c>
      <c r="E60" s="21" t="str">
        <f t="shared" si="0"/>
        <v>Unione Italiana Produttori</v>
      </c>
      <c r="F60" s="21" t="str">
        <f t="shared" si="1"/>
        <v>Roma</v>
      </c>
      <c r="G60" s="21" t="str">
        <f t="shared" si="2"/>
        <v>Via Veneto</v>
      </c>
      <c r="H60" s="21" t="str">
        <f t="shared" si="3"/>
        <v>RM</v>
      </c>
      <c r="I60" s="21" t="str">
        <f t="shared" si="4"/>
        <v>Italia</v>
      </c>
      <c r="J60" s="10">
        <v>5</v>
      </c>
      <c r="K60" s="33" t="s">
        <v>11</v>
      </c>
      <c r="L60" s="10">
        <v>3</v>
      </c>
      <c r="M60" s="26">
        <f t="shared" si="16"/>
        <v>15</v>
      </c>
      <c r="N60" s="35">
        <v>0.15</v>
      </c>
      <c r="O60" s="27">
        <f t="shared" si="17"/>
        <v>2.25</v>
      </c>
      <c r="P60" s="28">
        <f t="shared" si="18"/>
        <v>17.25</v>
      </c>
    </row>
    <row r="61" spans="1:16">
      <c r="A61" s="30">
        <v>42870</v>
      </c>
      <c r="B61" s="25">
        <f t="shared" si="14"/>
        <v>2017</v>
      </c>
      <c r="C61" s="21">
        <f t="shared" si="15"/>
        <v>5</v>
      </c>
      <c r="D61" s="9" t="s">
        <v>46</v>
      </c>
      <c r="E61" s="21" t="str">
        <f t="shared" si="0"/>
        <v>Unione Italiana Produttori</v>
      </c>
      <c r="F61" s="21" t="str">
        <f t="shared" si="1"/>
        <v>Roma</v>
      </c>
      <c r="G61" s="21" t="str">
        <f t="shared" si="2"/>
        <v>Via Veneto</v>
      </c>
      <c r="H61" s="21" t="str">
        <f t="shared" si="3"/>
        <v>RM</v>
      </c>
      <c r="I61" s="21" t="str">
        <f t="shared" si="4"/>
        <v>Italia</v>
      </c>
      <c r="J61" s="10">
        <v>5</v>
      </c>
      <c r="K61" s="33" t="s">
        <v>11</v>
      </c>
      <c r="L61" s="10">
        <v>4</v>
      </c>
      <c r="M61" s="26">
        <f t="shared" si="16"/>
        <v>20</v>
      </c>
      <c r="N61" s="35">
        <v>0.15</v>
      </c>
      <c r="O61" s="27">
        <f t="shared" si="17"/>
        <v>3</v>
      </c>
      <c r="P61" s="28">
        <f t="shared" si="18"/>
        <v>23</v>
      </c>
    </row>
  </sheetData>
  <sheetProtection sheet="1" objects="1" scenarios="1" autoFilter="0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Fornitori</vt:lpstr>
      <vt:lpstr>Brogliaccio</vt:lpstr>
      <vt:lpstr>Brogliaccio</vt:lpstr>
      <vt:lpstr>DataBaseFornitori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2017-05-12T14:46:17Z</cp:lastPrinted>
  <dcterms:created xsi:type="dcterms:W3CDTF">2017-04-20T12:00:30Z</dcterms:created>
  <dcterms:modified xsi:type="dcterms:W3CDTF">2017-05-14T11:48:44Z</dcterms:modified>
</cp:coreProperties>
</file>